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\\DIKBOX\zakazky2019\1909_PNMO Bílá Voda_komunikace\Projekt\Rozpočet\2019_06_25\2019_final\"/>
    </mc:Choice>
  </mc:AlternateContent>
  <xr:revisionPtr revIDLastSave="0" documentId="13_ncr:1_{725F787A-AB0B-46A7-B9B2-714F25A0F662}" xr6:coauthVersionLast="43" xr6:coauthVersionMax="43" xr10:uidLastSave="{00000000-0000-0000-0000-000000000000}"/>
  <bookViews>
    <workbookView xWindow="-108" yWindow="-108" windowWidth="19416" windowHeight="14040" activeTab="1" xr2:uid="{00000000-000D-0000-FFFF-FFFF00000000}"/>
  </bookViews>
  <sheets>
    <sheet name="Rekapitulace stavby" sheetId="1" r:id="rId1"/>
    <sheet name="1909a - PNMO Bílá Voda OP..." sheetId="2" r:id="rId2"/>
  </sheets>
  <definedNames>
    <definedName name="_xlnm._FilterDatabase" localSheetId="1" hidden="1">'1909a - PNMO Bílá Voda OP...'!$C$86:$K$228</definedName>
    <definedName name="_xlnm.Print_Titles" localSheetId="1">'1909a - PNMO Bílá Voda OP...'!$86:$86</definedName>
    <definedName name="_xlnm.Print_Titles" localSheetId="0">'Rekapitulace stavby'!$52:$52</definedName>
    <definedName name="_xlnm.Print_Area" localSheetId="1">'1909a - PNMO Bílá Voda OP...'!$C$4:$J$37,'1909a - PNMO Bílá Voda OP...'!$C$43:$J$70,'1909a - PNMO Bílá Voda OP...'!$C$76:$K$228</definedName>
    <definedName name="_xlnm.Print_Area" localSheetId="0">'Rekapitulace stavby'!$D$4:$AO$36,'Rekapitulace stavby'!$C$42:$AQ$56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55" i="1"/>
  <c r="J33" i="2"/>
  <c r="AX55" i="1"/>
  <c r="BI228" i="2"/>
  <c r="BH228" i="2"/>
  <c r="BG228" i="2"/>
  <c r="BF228" i="2"/>
  <c r="T228" i="2"/>
  <c r="T227" i="2" s="1"/>
  <c r="T223" i="2" s="1"/>
  <c r="R228" i="2"/>
  <c r="R227" i="2"/>
  <c r="P228" i="2"/>
  <c r="P227" i="2" s="1"/>
  <c r="BK228" i="2"/>
  <c r="BK227" i="2" s="1"/>
  <c r="J227" i="2" s="1"/>
  <c r="J69" i="2" s="1"/>
  <c r="J228" i="2"/>
  <c r="BE228" i="2"/>
  <c r="BI226" i="2"/>
  <c r="BH226" i="2"/>
  <c r="BG226" i="2"/>
  <c r="BF226" i="2"/>
  <c r="T226" i="2"/>
  <c r="R226" i="2"/>
  <c r="P226" i="2"/>
  <c r="P224" i="2" s="1"/>
  <c r="BK226" i="2"/>
  <c r="J226" i="2"/>
  <c r="BE226" i="2" s="1"/>
  <c r="BI225" i="2"/>
  <c r="BH225" i="2"/>
  <c r="BG225" i="2"/>
  <c r="BF225" i="2"/>
  <c r="T225" i="2"/>
  <c r="T224" i="2"/>
  <c r="R225" i="2"/>
  <c r="R224" i="2"/>
  <c r="R223" i="2" s="1"/>
  <c r="P225" i="2"/>
  <c r="BK225" i="2"/>
  <c r="BK224" i="2"/>
  <c r="J224" i="2" s="1"/>
  <c r="J68" i="2" s="1"/>
  <c r="J225" i="2"/>
  <c r="BE225" i="2"/>
  <c r="BI221" i="2"/>
  <c r="BH221" i="2"/>
  <c r="BG221" i="2"/>
  <c r="BF221" i="2"/>
  <c r="T221" i="2"/>
  <c r="R221" i="2"/>
  <c r="P221" i="2"/>
  <c r="BK221" i="2"/>
  <c r="BK215" i="2" s="1"/>
  <c r="J221" i="2"/>
  <c r="BE221" i="2" s="1"/>
  <c r="BI217" i="2"/>
  <c r="BH217" i="2"/>
  <c r="BG217" i="2"/>
  <c r="BF217" i="2"/>
  <c r="T217" i="2"/>
  <c r="R217" i="2"/>
  <c r="P217" i="2"/>
  <c r="P215" i="2" s="1"/>
  <c r="P214" i="2" s="1"/>
  <c r="BK217" i="2"/>
  <c r="J217" i="2"/>
  <c r="BE217" i="2" s="1"/>
  <c r="BI216" i="2"/>
  <c r="BH216" i="2"/>
  <c r="BG216" i="2"/>
  <c r="BF216" i="2"/>
  <c r="T216" i="2"/>
  <c r="T215" i="2" s="1"/>
  <c r="T214" i="2" s="1"/>
  <c r="R216" i="2"/>
  <c r="R215" i="2" s="1"/>
  <c r="R214" i="2" s="1"/>
  <c r="P216" i="2"/>
  <c r="BK216" i="2"/>
  <c r="J216" i="2"/>
  <c r="BE216" i="2"/>
  <c r="BI212" i="2"/>
  <c r="BH212" i="2"/>
  <c r="BG212" i="2"/>
  <c r="BF212" i="2"/>
  <c r="T212" i="2"/>
  <c r="R212" i="2"/>
  <c r="R209" i="2" s="1"/>
  <c r="P212" i="2"/>
  <c r="P209" i="2" s="1"/>
  <c r="BK212" i="2"/>
  <c r="J212" i="2"/>
  <c r="BE212" i="2" s="1"/>
  <c r="BI211" i="2"/>
  <c r="BH211" i="2"/>
  <c r="BG211" i="2"/>
  <c r="BF211" i="2"/>
  <c r="T211" i="2"/>
  <c r="R211" i="2"/>
  <c r="P211" i="2"/>
  <c r="BK211" i="2"/>
  <c r="J211" i="2"/>
  <c r="BE211" i="2"/>
  <c r="BI210" i="2"/>
  <c r="BH210" i="2"/>
  <c r="BG210" i="2"/>
  <c r="BF210" i="2"/>
  <c r="T210" i="2"/>
  <c r="T209" i="2" s="1"/>
  <c r="R210" i="2"/>
  <c r="P210" i="2"/>
  <c r="BK210" i="2"/>
  <c r="BK209" i="2" s="1"/>
  <c r="J209" i="2" s="1"/>
  <c r="J64" i="2" s="1"/>
  <c r="J210" i="2"/>
  <c r="BE210" i="2" s="1"/>
  <c r="BI208" i="2"/>
  <c r="BH208" i="2"/>
  <c r="BG208" i="2"/>
  <c r="BF208" i="2"/>
  <c r="T208" i="2"/>
  <c r="T207" i="2" s="1"/>
  <c r="R208" i="2"/>
  <c r="R207" i="2"/>
  <c r="P208" i="2"/>
  <c r="P207" i="2"/>
  <c r="BK208" i="2"/>
  <c r="BK207" i="2" s="1"/>
  <c r="J207" i="2" s="1"/>
  <c r="J63" i="2" s="1"/>
  <c r="J208" i="2"/>
  <c r="BE208" i="2" s="1"/>
  <c r="BI206" i="2"/>
  <c r="BH206" i="2"/>
  <c r="BG206" i="2"/>
  <c r="BF206" i="2"/>
  <c r="T206" i="2"/>
  <c r="R206" i="2"/>
  <c r="P206" i="2"/>
  <c r="BK206" i="2"/>
  <c r="J206" i="2"/>
  <c r="BE206" i="2"/>
  <c r="BI202" i="2"/>
  <c r="BH202" i="2"/>
  <c r="BG202" i="2"/>
  <c r="BF202" i="2"/>
  <c r="T202" i="2"/>
  <c r="R202" i="2"/>
  <c r="P202" i="2"/>
  <c r="BK202" i="2"/>
  <c r="J202" i="2"/>
  <c r="BE202" i="2" s="1"/>
  <c r="BI199" i="2"/>
  <c r="BH199" i="2"/>
  <c r="BG199" i="2"/>
  <c r="BF199" i="2"/>
  <c r="T199" i="2"/>
  <c r="R199" i="2"/>
  <c r="P199" i="2"/>
  <c r="BK199" i="2"/>
  <c r="J199" i="2"/>
  <c r="BE199" i="2" s="1"/>
  <c r="BI198" i="2"/>
  <c r="BH198" i="2"/>
  <c r="BG198" i="2"/>
  <c r="BF198" i="2"/>
  <c r="T198" i="2"/>
  <c r="T190" i="2" s="1"/>
  <c r="R198" i="2"/>
  <c r="P198" i="2"/>
  <c r="BK198" i="2"/>
  <c r="J198" i="2"/>
  <c r="BE198" i="2"/>
  <c r="BI195" i="2"/>
  <c r="BH195" i="2"/>
  <c r="BG195" i="2"/>
  <c r="BF195" i="2"/>
  <c r="T195" i="2"/>
  <c r="R195" i="2"/>
  <c r="P195" i="2"/>
  <c r="BK195" i="2"/>
  <c r="J195" i="2"/>
  <c r="BE195" i="2"/>
  <c r="BI194" i="2"/>
  <c r="BH194" i="2"/>
  <c r="BG194" i="2"/>
  <c r="BF194" i="2"/>
  <c r="T194" i="2"/>
  <c r="R194" i="2"/>
  <c r="P194" i="2"/>
  <c r="BK194" i="2"/>
  <c r="BK190" i="2" s="1"/>
  <c r="J190" i="2" s="1"/>
  <c r="J62" i="2" s="1"/>
  <c r="J194" i="2"/>
  <c r="BE194" i="2" s="1"/>
  <c r="BI191" i="2"/>
  <c r="BH191" i="2"/>
  <c r="BG191" i="2"/>
  <c r="BF191" i="2"/>
  <c r="T191" i="2"/>
  <c r="R191" i="2"/>
  <c r="R190" i="2" s="1"/>
  <c r="P191" i="2"/>
  <c r="P190" i="2" s="1"/>
  <c r="BK191" i="2"/>
  <c r="J191" i="2"/>
  <c r="BE191" i="2"/>
  <c r="BI189" i="2"/>
  <c r="BH189" i="2"/>
  <c r="BG189" i="2"/>
  <c r="BF189" i="2"/>
  <c r="T189" i="2"/>
  <c r="R189" i="2"/>
  <c r="P189" i="2"/>
  <c r="BK189" i="2"/>
  <c r="J189" i="2"/>
  <c r="BE189" i="2" s="1"/>
  <c r="BI188" i="2"/>
  <c r="BH188" i="2"/>
  <c r="BG188" i="2"/>
  <c r="BF188" i="2"/>
  <c r="T188" i="2"/>
  <c r="T184" i="2" s="1"/>
  <c r="R188" i="2"/>
  <c r="P188" i="2"/>
  <c r="BK188" i="2"/>
  <c r="J188" i="2"/>
  <c r="BE188" i="2"/>
  <c r="BI187" i="2"/>
  <c r="BH187" i="2"/>
  <c r="BG187" i="2"/>
  <c r="BF187" i="2"/>
  <c r="T187" i="2"/>
  <c r="R187" i="2"/>
  <c r="P187" i="2"/>
  <c r="BK187" i="2"/>
  <c r="J187" i="2"/>
  <c r="BE187" i="2"/>
  <c r="BI186" i="2"/>
  <c r="BH186" i="2"/>
  <c r="BG186" i="2"/>
  <c r="BF186" i="2"/>
  <c r="T186" i="2"/>
  <c r="R186" i="2"/>
  <c r="P186" i="2"/>
  <c r="BK186" i="2"/>
  <c r="BK184" i="2" s="1"/>
  <c r="J184" i="2" s="1"/>
  <c r="J61" i="2" s="1"/>
  <c r="J186" i="2"/>
  <c r="BE186" i="2" s="1"/>
  <c r="BI185" i="2"/>
  <c r="BH185" i="2"/>
  <c r="BG185" i="2"/>
  <c r="BF185" i="2"/>
  <c r="T185" i="2"/>
  <c r="R185" i="2"/>
  <c r="R184" i="2" s="1"/>
  <c r="P185" i="2"/>
  <c r="P184" i="2" s="1"/>
  <c r="BK185" i="2"/>
  <c r="J185" i="2"/>
  <c r="BE185" i="2"/>
  <c r="BI182" i="2"/>
  <c r="BH182" i="2"/>
  <c r="BG182" i="2"/>
  <c r="BF182" i="2"/>
  <c r="T182" i="2"/>
  <c r="R182" i="2"/>
  <c r="P182" i="2"/>
  <c r="BK182" i="2"/>
  <c r="J182" i="2"/>
  <c r="BE182" i="2" s="1"/>
  <c r="BI174" i="2"/>
  <c r="BH174" i="2"/>
  <c r="BG174" i="2"/>
  <c r="BF174" i="2"/>
  <c r="T174" i="2"/>
  <c r="R174" i="2"/>
  <c r="P174" i="2"/>
  <c r="BK174" i="2"/>
  <c r="J174" i="2"/>
  <c r="BE174" i="2"/>
  <c r="BI172" i="2"/>
  <c r="BH172" i="2"/>
  <c r="BG172" i="2"/>
  <c r="BF172" i="2"/>
  <c r="T172" i="2"/>
  <c r="R172" i="2"/>
  <c r="P172" i="2"/>
  <c r="BK172" i="2"/>
  <c r="J172" i="2"/>
  <c r="BE172" i="2"/>
  <c r="BI168" i="2"/>
  <c r="BH168" i="2"/>
  <c r="BG168" i="2"/>
  <c r="BF168" i="2"/>
  <c r="T168" i="2"/>
  <c r="R168" i="2"/>
  <c r="P168" i="2"/>
  <c r="BK168" i="2"/>
  <c r="J168" i="2"/>
  <c r="BE168" i="2" s="1"/>
  <c r="BI166" i="2"/>
  <c r="BH166" i="2"/>
  <c r="BG166" i="2"/>
  <c r="BF166" i="2"/>
  <c r="T166" i="2"/>
  <c r="R166" i="2"/>
  <c r="P166" i="2"/>
  <c r="BK166" i="2"/>
  <c r="J166" i="2"/>
  <c r="BE166" i="2" s="1"/>
  <c r="BI164" i="2"/>
  <c r="BH164" i="2"/>
  <c r="BG164" i="2"/>
  <c r="BF164" i="2"/>
  <c r="T164" i="2"/>
  <c r="R164" i="2"/>
  <c r="P164" i="2"/>
  <c r="BK164" i="2"/>
  <c r="J164" i="2"/>
  <c r="BE164" i="2"/>
  <c r="BI161" i="2"/>
  <c r="BH161" i="2"/>
  <c r="BG161" i="2"/>
  <c r="BF161" i="2"/>
  <c r="T161" i="2"/>
  <c r="R161" i="2"/>
  <c r="P161" i="2"/>
  <c r="BK161" i="2"/>
  <c r="J161" i="2"/>
  <c r="BE161" i="2"/>
  <c r="BI158" i="2"/>
  <c r="BH158" i="2"/>
  <c r="BG158" i="2"/>
  <c r="BF158" i="2"/>
  <c r="T158" i="2"/>
  <c r="R158" i="2"/>
  <c r="P158" i="2"/>
  <c r="BK158" i="2"/>
  <c r="J158" i="2"/>
  <c r="BE158" i="2" s="1"/>
  <c r="BI156" i="2"/>
  <c r="BH156" i="2"/>
  <c r="BG156" i="2"/>
  <c r="BF156" i="2"/>
  <c r="T156" i="2"/>
  <c r="R156" i="2"/>
  <c r="R146" i="2" s="1"/>
  <c r="P156" i="2"/>
  <c r="P146" i="2" s="1"/>
  <c r="BK156" i="2"/>
  <c r="J156" i="2"/>
  <c r="BE156" i="2" s="1"/>
  <c r="BI154" i="2"/>
  <c r="BH154" i="2"/>
  <c r="BG154" i="2"/>
  <c r="BF154" i="2"/>
  <c r="T154" i="2"/>
  <c r="R154" i="2"/>
  <c r="P154" i="2"/>
  <c r="BK154" i="2"/>
  <c r="J154" i="2"/>
  <c r="BE154" i="2"/>
  <c r="BI147" i="2"/>
  <c r="BH147" i="2"/>
  <c r="BG147" i="2"/>
  <c r="BF147" i="2"/>
  <c r="T147" i="2"/>
  <c r="T146" i="2" s="1"/>
  <c r="R147" i="2"/>
  <c r="P147" i="2"/>
  <c r="BK147" i="2"/>
  <c r="BK146" i="2" s="1"/>
  <c r="J146" i="2" s="1"/>
  <c r="J60" i="2" s="1"/>
  <c r="J147" i="2"/>
  <c r="BE147" i="2" s="1"/>
  <c r="BI142" i="2"/>
  <c r="BH142" i="2"/>
  <c r="BG142" i="2"/>
  <c r="BF142" i="2"/>
  <c r="T142" i="2"/>
  <c r="R142" i="2"/>
  <c r="P142" i="2"/>
  <c r="BK142" i="2"/>
  <c r="J142" i="2"/>
  <c r="BE142" i="2"/>
  <c r="BI139" i="2"/>
  <c r="BH139" i="2"/>
  <c r="BG139" i="2"/>
  <c r="BF139" i="2"/>
  <c r="T139" i="2"/>
  <c r="R139" i="2"/>
  <c r="P139" i="2"/>
  <c r="BK139" i="2"/>
  <c r="BK135" i="2" s="1"/>
  <c r="J135" i="2" s="1"/>
  <c r="J59" i="2" s="1"/>
  <c r="J139" i="2"/>
  <c r="BE139" i="2" s="1"/>
  <c r="BI136" i="2"/>
  <c r="BH136" i="2"/>
  <c r="BG136" i="2"/>
  <c r="BF136" i="2"/>
  <c r="T136" i="2"/>
  <c r="T135" i="2"/>
  <c r="R136" i="2"/>
  <c r="R135" i="2" s="1"/>
  <c r="P136" i="2"/>
  <c r="P135" i="2" s="1"/>
  <c r="BK136" i="2"/>
  <c r="J136" i="2"/>
  <c r="BE136" i="2"/>
  <c r="BI134" i="2"/>
  <c r="BH134" i="2"/>
  <c r="BG134" i="2"/>
  <c r="BF134" i="2"/>
  <c r="T134" i="2"/>
  <c r="R134" i="2"/>
  <c r="P134" i="2"/>
  <c r="P132" i="2" s="1"/>
  <c r="BK134" i="2"/>
  <c r="J134" i="2"/>
  <c r="BE134" i="2" s="1"/>
  <c r="BI133" i="2"/>
  <c r="BH133" i="2"/>
  <c r="BG133" i="2"/>
  <c r="BF133" i="2"/>
  <c r="T133" i="2"/>
  <c r="T132" i="2" s="1"/>
  <c r="R133" i="2"/>
  <c r="R132" i="2" s="1"/>
  <c r="P133" i="2"/>
  <c r="BK133" i="2"/>
  <c r="BK132" i="2"/>
  <c r="J132" i="2"/>
  <c r="J58" i="2" s="1"/>
  <c r="J133" i="2"/>
  <c r="BE133" i="2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 s="1"/>
  <c r="BI127" i="2"/>
  <c r="BH127" i="2"/>
  <c r="BG127" i="2"/>
  <c r="BF127" i="2"/>
  <c r="T127" i="2"/>
  <c r="R127" i="2"/>
  <c r="P127" i="2"/>
  <c r="BK127" i="2"/>
  <c r="J127" i="2"/>
  <c r="BE127" i="2" s="1"/>
  <c r="BI123" i="2"/>
  <c r="BH123" i="2"/>
  <c r="BG123" i="2"/>
  <c r="BF123" i="2"/>
  <c r="T123" i="2"/>
  <c r="R123" i="2"/>
  <c r="P123" i="2"/>
  <c r="BK123" i="2"/>
  <c r="J123" i="2"/>
  <c r="BE123" i="2"/>
  <c r="BI120" i="2"/>
  <c r="BH120" i="2"/>
  <c r="BG120" i="2"/>
  <c r="BF120" i="2"/>
  <c r="T120" i="2"/>
  <c r="R120" i="2"/>
  <c r="P120" i="2"/>
  <c r="BK120" i="2"/>
  <c r="J120" i="2"/>
  <c r="BE120" i="2"/>
  <c r="BI118" i="2"/>
  <c r="BH118" i="2"/>
  <c r="BG118" i="2"/>
  <c r="BF118" i="2"/>
  <c r="T118" i="2"/>
  <c r="R118" i="2"/>
  <c r="P118" i="2"/>
  <c r="BK118" i="2"/>
  <c r="J118" i="2"/>
  <c r="BE118" i="2" s="1"/>
  <c r="BI110" i="2"/>
  <c r="BH110" i="2"/>
  <c r="BG110" i="2"/>
  <c r="BF110" i="2"/>
  <c r="T110" i="2"/>
  <c r="R110" i="2"/>
  <c r="P110" i="2"/>
  <c r="BK110" i="2"/>
  <c r="J110" i="2"/>
  <c r="BE110" i="2" s="1"/>
  <c r="BI104" i="2"/>
  <c r="BH104" i="2"/>
  <c r="BG104" i="2"/>
  <c r="BF104" i="2"/>
  <c r="F32" i="2" s="1"/>
  <c r="BA55" i="1" s="1"/>
  <c r="BA54" i="1" s="1"/>
  <c r="T104" i="2"/>
  <c r="R104" i="2"/>
  <c r="P104" i="2"/>
  <c r="BK104" i="2"/>
  <c r="J104" i="2"/>
  <c r="BE104" i="2"/>
  <c r="BI100" i="2"/>
  <c r="BH100" i="2"/>
  <c r="F34" i="2" s="1"/>
  <c r="BC55" i="1" s="1"/>
  <c r="BC54" i="1" s="1"/>
  <c r="BG100" i="2"/>
  <c r="BF100" i="2"/>
  <c r="T100" i="2"/>
  <c r="R100" i="2"/>
  <c r="R89" i="2" s="1"/>
  <c r="P100" i="2"/>
  <c r="BK100" i="2"/>
  <c r="J100" i="2"/>
  <c r="BE100" i="2"/>
  <c r="BI94" i="2"/>
  <c r="BH94" i="2"/>
  <c r="BG94" i="2"/>
  <c r="BF94" i="2"/>
  <c r="T94" i="2"/>
  <c r="R94" i="2"/>
  <c r="P94" i="2"/>
  <c r="BK94" i="2"/>
  <c r="BK89" i="2" s="1"/>
  <c r="J94" i="2"/>
  <c r="BE94" i="2" s="1"/>
  <c r="BI90" i="2"/>
  <c r="F35" i="2" s="1"/>
  <c r="BD55" i="1" s="1"/>
  <c r="BD54" i="1" s="1"/>
  <c r="W33" i="1" s="1"/>
  <c r="BH90" i="2"/>
  <c r="BG90" i="2"/>
  <c r="F33" i="2" s="1"/>
  <c r="BB55" i="1" s="1"/>
  <c r="BB54" i="1" s="1"/>
  <c r="BF90" i="2"/>
  <c r="J32" i="2" s="1"/>
  <c r="AW55" i="1" s="1"/>
  <c r="T90" i="2"/>
  <c r="T89" i="2" s="1"/>
  <c r="T88" i="2" s="1"/>
  <c r="T87" i="2" s="1"/>
  <c r="R90" i="2"/>
  <c r="P90" i="2"/>
  <c r="P89" i="2" s="1"/>
  <c r="P88" i="2" s="1"/>
  <c r="BK90" i="2"/>
  <c r="J90" i="2"/>
  <c r="BE90" i="2"/>
  <c r="J84" i="2"/>
  <c r="J83" i="2"/>
  <c r="F83" i="2"/>
  <c r="F81" i="2"/>
  <c r="E79" i="2"/>
  <c r="J51" i="2"/>
  <c r="J50" i="2"/>
  <c r="F50" i="2"/>
  <c r="F48" i="2"/>
  <c r="E46" i="2"/>
  <c r="J16" i="2"/>
  <c r="E16" i="2"/>
  <c r="F84" i="2" s="1"/>
  <c r="J15" i="2"/>
  <c r="J10" i="2"/>
  <c r="J48" i="2" s="1"/>
  <c r="J81" i="2"/>
  <c r="AS54" i="1"/>
  <c r="L50" i="1"/>
  <c r="AM50" i="1"/>
  <c r="AM49" i="1"/>
  <c r="L49" i="1"/>
  <c r="AM47" i="1"/>
  <c r="L47" i="1"/>
  <c r="L45" i="1"/>
  <c r="L44" i="1"/>
  <c r="J89" i="2" l="1"/>
  <c r="J57" i="2" s="1"/>
  <c r="BK88" i="2"/>
  <c r="AY54" i="1"/>
  <c r="W32" i="1"/>
  <c r="AW54" i="1"/>
  <c r="AK30" i="1" s="1"/>
  <c r="W30" i="1"/>
  <c r="P223" i="2"/>
  <c r="P87" i="2" s="1"/>
  <c r="AU55" i="1" s="1"/>
  <c r="AU54" i="1" s="1"/>
  <c r="AX54" i="1"/>
  <c r="W31" i="1"/>
  <c r="R88" i="2"/>
  <c r="R87" i="2" s="1"/>
  <c r="J215" i="2"/>
  <c r="J66" i="2" s="1"/>
  <c r="BK214" i="2"/>
  <c r="J214" i="2" s="1"/>
  <c r="J65" i="2" s="1"/>
  <c r="F31" i="2"/>
  <c r="AZ55" i="1" s="1"/>
  <c r="AZ54" i="1" s="1"/>
  <c r="BK223" i="2"/>
  <c r="J223" i="2" s="1"/>
  <c r="J67" i="2" s="1"/>
  <c r="J31" i="2"/>
  <c r="AV55" i="1" s="1"/>
  <c r="AT55" i="1" s="1"/>
  <c r="F51" i="2"/>
  <c r="J88" i="2" l="1"/>
  <c r="J56" i="2" s="1"/>
  <c r="BK87" i="2"/>
  <c r="J87" i="2" s="1"/>
  <c r="W29" i="1"/>
  <c r="AV54" i="1"/>
  <c r="AT54" i="1" l="1"/>
  <c r="AK29" i="1"/>
  <c r="J55" i="2"/>
  <c r="J28" i="2"/>
  <c r="AG55" i="1" l="1"/>
  <c r="J37" i="2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<sst xmlns="http://schemas.openxmlformats.org/spreadsheetml/2006/main" count="1786" uniqueCount="393">
  <si>
    <t>Export Komplet</t>
  </si>
  <si>
    <t/>
  </si>
  <si>
    <t>2.0</t>
  </si>
  <si>
    <t>ZAMOK</t>
  </si>
  <si>
    <t>False</t>
  </si>
  <si>
    <t>{1995f535-0875-4f04-ab77-a7d2bc0c249a}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</si>
  <si>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</si>
  <si>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</si>
  <si>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</si>
  <si>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</si>
  <si>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</si>
  <si>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</si>
  <si>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</si>
  <si>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</si>
  <si>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1909a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</si>
  <si>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</si>
  <si>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</si>
  <si>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PNMO Bílá Voda OPRAVA KOMUNIKACE U KOTELNY</t>
  </si>
  <si>
    <t>KSO:</t>
  </si>
  <si>
    <t>CC-CZ:</t>
  </si>
  <si>
    <t>Místo:</t>
  </si>
  <si>
    <t>Bílá Voda</t>
  </si>
  <si>
    <t>Datum:</t>
  </si>
  <si>
    <t>25. 6. 2019</t>
  </si>
  <si>
    <t>Zadavatel:</t>
  </si>
  <si>
    <t>IČ:</t>
  </si>
  <si>
    <t>00851388</t>
  </si>
  <si>
    <t>0,1</t>
  </si>
  <si>
    <t>Psychiatrická nemocnice Marianny Oranžské</t>
  </si>
  <si>
    <t>DIČ:</t>
  </si>
  <si>
    <t>Uchazeč:</t>
  </si>
  <si>
    <t>Vyplň údaj</t>
  </si>
  <si>
    <t>Projektant:</t>
  </si>
  <si>
    <t>16627008</t>
  </si>
  <si>
    <t>DIK Jeseník spol. s r.o.</t>
  </si>
  <si>
    <t>CZ16627008</t>
  </si>
  <si>
    <t>True</t>
  </si>
  <si>
    <t>Zpracovatel:</t>
  </si>
  <si>
    <t>DIK Jeseník s.r.o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</si>
  <si>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</si>
  <si>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</si>
  <si>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</si>
  <si>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</si>
  <si>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</si>
  <si>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</si>
  <si>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</si>
  <si>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</si>
  <si>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</si>
  <si>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</si>
  <si>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</si>
  <si>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</si>
  <si>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</si>
  <si>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</si>
  <si>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</si>
  <si>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</si>
  <si>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</si>
  <si>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</si>
  <si>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</si>
  <si>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</si>
  <si>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</si>
  <si>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</si>
  <si>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</si>
  <si>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</si>
  <si>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</si>
  <si>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</si>
  <si>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</si>
  <si>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</si>
  <si>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</si>
  <si>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</si>
  <si>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</si>
  <si>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</si>
  <si>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</si>
  <si>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</si>
  <si>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</si>
  <si>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</si>
  <si>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</si>
  <si>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</si>
  <si>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</si>
  <si>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</si>
  <si>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</si>
  <si>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</si>
  <si>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</si>
  <si>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</si>
  <si>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</si>
  <si>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</si>
  <si>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</si>
  <si>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</si>
  <si>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</si>
  <si>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</si>
  <si>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</si>
  <si>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</si>
  <si>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</si>
  <si>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</si>
  <si>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</si>
  <si>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</si>
  <si>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</si>
  <si>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</si>
  <si>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</si>
  <si>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</si>
  <si>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</si>
  <si>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</si>
  <si>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</si>
  <si>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</si>
  <si>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</si>
  <si>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</si>
  <si>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</si>
  <si>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</si>
  <si>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</si>
  <si>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</si>
  <si>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</si>
  <si>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</si>
  <si>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</si>
  <si>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</si>
  <si>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</si>
  <si>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</si>
  <si>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</si>
  <si>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</si>
  <si>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</si>
  <si>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</si>
  <si>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</si>
  <si>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113107342</t>
  </si>
  <si>
    <t>Odstranění podkladu živičného tl 100 mm strojně pl do 50 m2</t>
  </si>
  <si>
    <t>m2</t>
  </si>
  <si>
    <t>CS ÚRS 2019 01</t>
  </si>
  <si>
    <t>4</t>
  </si>
  <si>
    <t>704778186</t>
  </si>
  <si>
    <t>VV</t>
  </si>
  <si>
    <t>odstranění poškozené vozovky</t>
  </si>
  <si>
    <t>183</t>
  </si>
  <si>
    <t>Součet</t>
  </si>
  <si>
    <t>122202202</t>
  </si>
  <si>
    <t>Odkopávky a prokopávky nezapažené pro silnice objemu do 1000 m3 v hornině tř. 3</t>
  </si>
  <si>
    <t>m3</t>
  </si>
  <si>
    <t>-855896079</t>
  </si>
  <si>
    <t>odkop na zemní pláň</t>
  </si>
  <si>
    <t>290,80*0,45</t>
  </si>
  <si>
    <t>plocha poškozené komunikace (částečný asfalt)</t>
  </si>
  <si>
    <t>183*0,15</t>
  </si>
  <si>
    <t>3</t>
  </si>
  <si>
    <t>131203101</t>
  </si>
  <si>
    <t>Hloubení jam ručním nebo pneum nářadím v soudržných horninách tř. 3</t>
  </si>
  <si>
    <t>-200637987</t>
  </si>
  <si>
    <t>sondy pro ověření kanálu a sítí</t>
  </si>
  <si>
    <t>3*1</t>
  </si>
  <si>
    <t>162301102</t>
  </si>
  <si>
    <t>Vodorovné přemístění do 1000 m výkopku/sypaniny z horniny tř. 1 až 4</t>
  </si>
  <si>
    <t>-705011060</t>
  </si>
  <si>
    <t>odkop na zemní pláň-odvoz na plochu určenou investorem</t>
  </si>
  <si>
    <t>183*0,1</t>
  </si>
  <si>
    <t>5</t>
  </si>
  <si>
    <t>162701105</t>
  </si>
  <si>
    <t>Vodorovné přemístění do 10000 m výkopku/sypaniny z horniny tř. 1 až 4</t>
  </si>
  <si>
    <t>1754221211</t>
  </si>
  <si>
    <t xml:space="preserve">dovoz </t>
  </si>
  <si>
    <t>štěrkodrť  fr.0/63</t>
  </si>
  <si>
    <t>151,5*0,15</t>
  </si>
  <si>
    <t>80*0,20</t>
  </si>
  <si>
    <t>fr.16/32</t>
  </si>
  <si>
    <t>290,8*0,15</t>
  </si>
  <si>
    <t>6</t>
  </si>
  <si>
    <t>181102302</t>
  </si>
  <si>
    <t>Úprava pláně v zářezech se zhutněním</t>
  </si>
  <si>
    <t>1887626728</t>
  </si>
  <si>
    <t>290,80</t>
  </si>
  <si>
    <t>7</t>
  </si>
  <si>
    <t>181111111</t>
  </si>
  <si>
    <t>Plošná úprava terénu do 500 m2 zemina tř 1 až 4 nerovnosti do 100 mm v rovinně a svahu do 1:5</t>
  </si>
  <si>
    <t>1016594605</t>
  </si>
  <si>
    <t>plocha pro zatravnění</t>
  </si>
  <si>
    <t>30+18+5</t>
  </si>
  <si>
    <t>8</t>
  </si>
  <si>
    <t>181411131</t>
  </si>
  <si>
    <t>Založení parkového trávníku výsevem plochy do 1000 m2 v rovině a ve svahu do 1:5</t>
  </si>
  <si>
    <t>69736797</t>
  </si>
  <si>
    <t>zatravnění kolem komunikace</t>
  </si>
  <si>
    <t>9</t>
  </si>
  <si>
    <t>M</t>
  </si>
  <si>
    <t>00572410</t>
  </si>
  <si>
    <t>osivo směs travní parková</t>
  </si>
  <si>
    <t>kg</t>
  </si>
  <si>
    <t>-1936135918</t>
  </si>
  <si>
    <t>53*0,015 'Přepočtené koeficientem množství</t>
  </si>
  <si>
    <t>10</t>
  </si>
  <si>
    <t>184102114</t>
  </si>
  <si>
    <t>Výsadba dřeviny s balem D do 0,5 m do jamky se zalitím v rovině a svahu do 1:5</t>
  </si>
  <si>
    <t>kus</t>
  </si>
  <si>
    <t>523038816</t>
  </si>
  <si>
    <t>11</t>
  </si>
  <si>
    <t>02660344</t>
  </si>
  <si>
    <t>Cypřišek Lawsonův  /Chamaecyparis l. Ivonne/ 80-100cm</t>
  </si>
  <si>
    <t>241235382</t>
  </si>
  <si>
    <t>12</t>
  </si>
  <si>
    <t>02660348</t>
  </si>
  <si>
    <t>Zerav západní /Thuja occidentalis/ 100-150cm</t>
  </si>
  <si>
    <t>-222529318</t>
  </si>
  <si>
    <t>Zakládání</t>
  </si>
  <si>
    <t>13</t>
  </si>
  <si>
    <t>212752212</t>
  </si>
  <si>
    <t>Trativod z drenážních trubek plastových flexibilních D do 100 mm včetně lože otevřený výkop</t>
  </si>
  <si>
    <t>m</t>
  </si>
  <si>
    <t>-1420701942</t>
  </si>
  <si>
    <t>14</t>
  </si>
  <si>
    <t>212972112</t>
  </si>
  <si>
    <t>Opláštění drenážních trub filtrační textilií DN 100</t>
  </si>
  <si>
    <t>-794649015</t>
  </si>
  <si>
    <t>Vodorovné konstrukce</t>
  </si>
  <si>
    <t>915491211</t>
  </si>
  <si>
    <t>Osazení vodícího proužku z betonových desek do betonového lože tl do 100 mm š proužku 250 mm</t>
  </si>
  <si>
    <t>-398435956</t>
  </si>
  <si>
    <t>85</t>
  </si>
  <si>
    <t>16</t>
  </si>
  <si>
    <t>915499211</t>
  </si>
  <si>
    <t>Příplatek ZKD 10 mm přes 100 mm tl lože u osazení vodícího proužku š 250 mm</t>
  </si>
  <si>
    <t>-1063364300</t>
  </si>
  <si>
    <t>85*5 'Přepočtené koeficientem množství</t>
  </si>
  <si>
    <t>17</t>
  </si>
  <si>
    <t>59218002</t>
  </si>
  <si>
    <t>krajník betonový silniční 500x250x100mm</t>
  </si>
  <si>
    <t>-845492647</t>
  </si>
  <si>
    <t>85*1,1 'Přepočtené koeficientem množství</t>
  </si>
  <si>
    <t>Komunikace pozemní</t>
  </si>
  <si>
    <t>18</t>
  </si>
  <si>
    <t>564851111</t>
  </si>
  <si>
    <t>Podklad ze štěrkodrtě ŠD tl 150 mm</t>
  </si>
  <si>
    <t>388073546</t>
  </si>
  <si>
    <t>dle skladby štěrkodrť  fr.0/63</t>
  </si>
  <si>
    <t>151,5</t>
  </si>
  <si>
    <t>80</t>
  </si>
  <si>
    <t>19</t>
  </si>
  <si>
    <t>565135121</t>
  </si>
  <si>
    <t>Asfaltový beton vrstva podkladní ACP 16 (obalované kamenivo OKS) tl 50 mm š přes 3 m</t>
  </si>
  <si>
    <t>1951772629</t>
  </si>
  <si>
    <t>151,50</t>
  </si>
  <si>
    <t>20</t>
  </si>
  <si>
    <t>567512111R01</t>
  </si>
  <si>
    <t>Rozprostření odkopaného materiálu v areálu investora</t>
  </si>
  <si>
    <t>714770672</t>
  </si>
  <si>
    <t>183+450</t>
  </si>
  <si>
    <t>573211106</t>
  </si>
  <si>
    <t>Postřik živičný spojovací z asfaltu v množství 0,20 kg/m2</t>
  </si>
  <si>
    <t>667539706</t>
  </si>
  <si>
    <t>22</t>
  </si>
  <si>
    <t>573312311</t>
  </si>
  <si>
    <t>Prolití podkladu asfaltem v množství 4 kg/m2</t>
  </si>
  <si>
    <t>612289964</t>
  </si>
  <si>
    <t>23</t>
  </si>
  <si>
    <t>577134221</t>
  </si>
  <si>
    <t>Asfaltový beton vrstva obrusná ACO 11 (ABS) tř. II tl 40 mm š přes 3 m z nemodifikovaného asfaltu</t>
  </si>
  <si>
    <t>-2086186461</t>
  </si>
  <si>
    <t>24</t>
  </si>
  <si>
    <t>577155122</t>
  </si>
  <si>
    <t>Asfaltový beton vrstva ložní ACL 16 (ABH) tl 60 mm š přes 3 m z nemodifikovaného asfaltu</t>
  </si>
  <si>
    <t>-1616387945</t>
  </si>
  <si>
    <t>25</t>
  </si>
  <si>
    <t>593532112</t>
  </si>
  <si>
    <t>Kladení dlažby z plastových vegetačních dlaždic pozemních komunikací se zámkem tl 60 mm pl 100 m2</t>
  </si>
  <si>
    <t>1779749290</t>
  </si>
  <si>
    <t>nájezd do haly</t>
  </si>
  <si>
    <t>70</t>
  </si>
  <si>
    <t>26</t>
  </si>
  <si>
    <t>56245143</t>
  </si>
  <si>
    <t>dlažba zatravňovací recyklovaný PE nosnost 240 t/m2 500x500x30mm</t>
  </si>
  <si>
    <t>148872710</t>
  </si>
  <si>
    <t>70*1,05 'Přepočtené koeficientem množství</t>
  </si>
  <si>
    <t>27</t>
  </si>
  <si>
    <t>596212210</t>
  </si>
  <si>
    <t>Kladení zámkové dlažby pozemních komunikací tl 80 mm skupiny A pl do 50 m2</t>
  </si>
  <si>
    <t>-1317674922</t>
  </si>
  <si>
    <t>dodláždění u horního vjezdu do nádvoří</t>
  </si>
  <si>
    <t>1,5</t>
  </si>
  <si>
    <t>u panelové plochy</t>
  </si>
  <si>
    <t>3,5</t>
  </si>
  <si>
    <t>u branky</t>
  </si>
  <si>
    <t>28</t>
  </si>
  <si>
    <t>59245203</t>
  </si>
  <si>
    <t>dlažba zámková profilová základní 196x161x80mm barevná</t>
  </si>
  <si>
    <t>-1556297892</t>
  </si>
  <si>
    <t>6,5*1,05 'Přepočtené koeficientem množství</t>
  </si>
  <si>
    <t>Trubní vedení</t>
  </si>
  <si>
    <t>29</t>
  </si>
  <si>
    <t>895941111</t>
  </si>
  <si>
    <t>Zřízení vpusti kanalizační uliční z betonových dílců typ UV-50 normální</t>
  </si>
  <si>
    <t>238065900</t>
  </si>
  <si>
    <t>30</t>
  </si>
  <si>
    <t>56241453</t>
  </si>
  <si>
    <t>vpusť s kalovým košem s předformovaným odtokem zátěž A15-D 400kN pro žlaby z PE š 150mm</t>
  </si>
  <si>
    <t>-1906985055</t>
  </si>
  <si>
    <t>31</t>
  </si>
  <si>
    <t>56241029</t>
  </si>
  <si>
    <t>rošt mřížkový A15 Pz dl 1m oka 30/10 pro žlab PE š 200mm</t>
  </si>
  <si>
    <t>512302391</t>
  </si>
  <si>
    <t>32</t>
  </si>
  <si>
    <t>59223821</t>
  </si>
  <si>
    <t>vpusť uliční prstenec betonový 180x660x100mm</t>
  </si>
  <si>
    <t>51780309</t>
  </si>
  <si>
    <t>33</t>
  </si>
  <si>
    <t>59223850</t>
  </si>
  <si>
    <t>dno pro uliční vpusť s výtokovým otvorem betonové 450x330x50mm</t>
  </si>
  <si>
    <t>-148605991</t>
  </si>
  <si>
    <t>Ostatní konstrukce a práce, bourání</t>
  </si>
  <si>
    <t>34</t>
  </si>
  <si>
    <t>916131112</t>
  </si>
  <si>
    <t>Osazení silničního obrubníku betonového ležatého bez boční opěry do lože z betonu prostého</t>
  </si>
  <si>
    <t>-412069377</t>
  </si>
  <si>
    <t>u konce komunikace vjezd do zahrady</t>
  </si>
  <si>
    <t>35</t>
  </si>
  <si>
    <t>BTB.24117</t>
  </si>
  <si>
    <t>obrubník betonový silniční nájezdový Standard 100x15x15 cm</t>
  </si>
  <si>
    <t>-1396562798</t>
  </si>
  <si>
    <t>36</t>
  </si>
  <si>
    <t>916131213</t>
  </si>
  <si>
    <t>Osazení silničního obrubníku betonového stojatého s boční opěrou do lože z betonu prostého</t>
  </si>
  <si>
    <t>-1546743943</t>
  </si>
  <si>
    <t>78</t>
  </si>
  <si>
    <t>37</t>
  </si>
  <si>
    <t>BBC.0006293.URS</t>
  </si>
  <si>
    <t>obrubník betonový silniční ABO 15-25 100x15x25 cm</t>
  </si>
  <si>
    <t>-953038031</t>
  </si>
  <si>
    <t>38</t>
  </si>
  <si>
    <t>59217035</t>
  </si>
  <si>
    <t>obrubník betonový obloukový vnější 780x150x250mm</t>
  </si>
  <si>
    <t>535480867</t>
  </si>
  <si>
    <t>2+1+4+4+4+4</t>
  </si>
  <si>
    <t>39</t>
  </si>
  <si>
    <t>935112211</t>
  </si>
  <si>
    <t>Osazení příkopového žlabu do betonu tl 100 mm z betonových tvárnic š 800 mm</t>
  </si>
  <si>
    <t>-1667587444</t>
  </si>
  <si>
    <t>betonový žlab</t>
  </si>
  <si>
    <t>42</t>
  </si>
  <si>
    <t>40</t>
  </si>
  <si>
    <t>59227029</t>
  </si>
  <si>
    <t>žlabovka příkopová betonová 500x680x60mm</t>
  </si>
  <si>
    <t>-1675437348</t>
  </si>
  <si>
    <t>997</t>
  </si>
  <si>
    <t>Přesun sutě</t>
  </si>
  <si>
    <t>41</t>
  </si>
  <si>
    <t>997221571</t>
  </si>
  <si>
    <t>Vodorovná doprava vybouraných hmot do 1 km</t>
  </si>
  <si>
    <t>t</t>
  </si>
  <si>
    <t>-291726722</t>
  </si>
  <si>
    <t>998</t>
  </si>
  <si>
    <t>Přesun hmot</t>
  </si>
  <si>
    <t>998225111</t>
  </si>
  <si>
    <t>Přesun hmot pro pozemní komunikace s krytem z kamene, monolitickým betonovým nebo živičným</t>
  </si>
  <si>
    <t>266768779</t>
  </si>
  <si>
    <t>43</t>
  </si>
  <si>
    <t>998225194</t>
  </si>
  <si>
    <t>Příplatek k přesunu hmot pro pozemní komunikace s krytem z kamene, živičným, betonovým do 5000 m</t>
  </si>
  <si>
    <t>1979341753</t>
  </si>
  <si>
    <t>44</t>
  </si>
  <si>
    <t>998225195</t>
  </si>
  <si>
    <t>Příplatek k přesunu hmot pro pozemní komunikace s krytem z kamene, živičným, betonovým ZKD 5000 m</t>
  </si>
  <si>
    <t>-401240524</t>
  </si>
  <si>
    <t>230,433*5 'Přepočtené koeficientem množství</t>
  </si>
  <si>
    <t>PSV</t>
  </si>
  <si>
    <t>Práce a dodávky PSV</t>
  </si>
  <si>
    <t>711</t>
  </si>
  <si>
    <t>Izolace proti vodě, vlhkosti a plynům</t>
  </si>
  <si>
    <t>45</t>
  </si>
  <si>
    <t>711161383</t>
  </si>
  <si>
    <t>Izolace proti zemní vlhkosti nopovou fólií ukončení horní lištou</t>
  </si>
  <si>
    <t>-100529832</t>
  </si>
  <si>
    <t>46</t>
  </si>
  <si>
    <t>711491273</t>
  </si>
  <si>
    <t>Provedení izolace proti tlakové vodě svislé z nopové folie</t>
  </si>
  <si>
    <t>1834156201</t>
  </si>
  <si>
    <t>uložení u stávající zdi</t>
  </si>
  <si>
    <t>42*1</t>
  </si>
  <si>
    <t>47</t>
  </si>
  <si>
    <t>28323005</t>
  </si>
  <si>
    <t>fólie profilovaná (nopová) drenážní HDPE s výškou nopů 8mm</t>
  </si>
  <si>
    <t>541606396</t>
  </si>
  <si>
    <t>42*1,2 'Přepočtené koeficientem množství</t>
  </si>
  <si>
    <t>VRN</t>
  </si>
  <si>
    <t>Vedlejší rozpočtové náklady</t>
  </si>
  <si>
    <t>VRN3</t>
  </si>
  <si>
    <t>Zařízení staveniště</t>
  </si>
  <si>
    <t>48</t>
  </si>
  <si>
    <t>032103000</t>
  </si>
  <si>
    <t>Náklady na stavební buňky</t>
  </si>
  <si>
    <t>soubor</t>
  </si>
  <si>
    <t>1024</t>
  </si>
  <si>
    <t>-308750288</t>
  </si>
  <si>
    <t>49</t>
  </si>
  <si>
    <t>034103000</t>
  </si>
  <si>
    <t>Oplocení staveniště</t>
  </si>
  <si>
    <t>287770407</t>
  </si>
  <si>
    <t>VRN7</t>
  </si>
  <si>
    <t>Provozní vlivy</t>
  </si>
  <si>
    <t>50</t>
  </si>
  <si>
    <t>071103000</t>
  </si>
  <si>
    <t>Provoz investora</t>
  </si>
  <si>
    <t>-2018574949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</si>
</sst>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opLeftCell="A91" workbookViewId="0"/>
  </sheetViews>
  <sheetFormatPr defaultRowHeight="14.4"/>
  <cols>
    <col min="1" max="1" width="7.140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3.42578125" hidden="1" customWidth="1"/>
    <col min="44" max="44" width="11.7109375" customWidth="1"/>
    <col min="45" max="47" width="22.140625" hidden="1" customWidth="1"/>
    <col min="48" max="49" width="18.5703125" hidden="1" customWidth="1"/>
    <col min="50" max="51" width="21.42578125" hidden="1" customWidth="1"/>
    <col min="52" max="52" width="18.5703125" hidden="1" customWidth="1"/>
    <col min="53" max="53" width="16.42578125" hidden="1" customWidth="1"/>
    <col min="54" max="54" width="21.42578125" hidden="1" customWidth="1"/>
    <col min="55" max="55" width="18.5703125" hidden="1" customWidth="1"/>
    <col min="56" max="56" width="16.42578125" hidden="1" customWidth="1"/>
    <col min="57" max="57" width="57" customWidth="1"/>
    <col min="71" max="91" width="9.140625" hidden="1"/>
  </cols>
  <sheetData>
    <row r="1" spans="1:74" ht="10.199999999999999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" customHeight="1">
      <c r="AR2" s="237"/>
      <c r="AS2" s="237"/>
      <c r="AT2" s="237"/>
      <c r="AU2" s="237"/>
      <c r="AV2" s="237"/>
      <c r="AW2" s="237"/>
      <c r="AX2" s="237"/>
      <c r="AY2" s="237"/>
      <c r="AZ2" s="237"/>
      <c r="BA2" s="237"/>
      <c r="BB2" s="237"/>
      <c r="BC2" s="237"/>
      <c r="BD2" s="237"/>
      <c r="BE2" s="237"/>
      <c r="BS2" s="15" t="s">
        <v>6</v>
      </c>
      <c r="BT2" s="15" t="s">
        <v>7</v>
      </c>
    </row>
    <row r="3" spans="1:74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9" t="s">
        <v>14</v>
      </c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  <c r="AL5" s="260"/>
      <c r="AM5" s="260"/>
      <c r="AN5" s="260"/>
      <c r="AO5" s="260"/>
      <c r="AP5" s="20"/>
      <c r="AQ5" s="20"/>
      <c r="AR5" s="18"/>
      <c r="BE5" s="229" t="s">
        <v>15</v>
      </c>
      <c r="BS5" s="15" t="s">
        <v>6</v>
      </c>
    </row>
    <row r="6" spans="1:74" ht="36.9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61" t="s">
        <v>17</v>
      </c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0"/>
      <c r="AK6" s="260"/>
      <c r="AL6" s="260"/>
      <c r="AM6" s="260"/>
      <c r="AN6" s="260"/>
      <c r="AO6" s="260"/>
      <c r="AP6" s="20"/>
      <c r="AQ6" s="20"/>
      <c r="AR6" s="18"/>
      <c r="BE6" s="230"/>
      <c r="BS6" s="15" t="s">
        <v>6</v>
      </c>
    </row>
    <row r="7" spans="1:74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30"/>
      <c r="BS7" s="15" t="s">
        <v>6</v>
      </c>
    </row>
    <row r="8" spans="1:74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30"/>
      <c r="BS8" s="15" t="s">
        <v>6</v>
      </c>
    </row>
    <row r="9" spans="1:74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30"/>
      <c r="BS9" s="15" t="s">
        <v>6</v>
      </c>
    </row>
    <row r="10" spans="1:74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30"/>
      <c r="BS10" s="15" t="s">
        <v>27</v>
      </c>
    </row>
    <row r="11" spans="1:74" ht="18.45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29</v>
      </c>
      <c r="AL11" s="20"/>
      <c r="AM11" s="20"/>
      <c r="AN11" s="25" t="s">
        <v>1</v>
      </c>
      <c r="AO11" s="20"/>
      <c r="AP11" s="20"/>
      <c r="AQ11" s="20"/>
      <c r="AR11" s="18"/>
      <c r="BE11" s="230"/>
      <c r="BS11" s="15" t="s">
        <v>27</v>
      </c>
    </row>
    <row r="12" spans="1:74" ht="6.9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30"/>
      <c r="BS12" s="15" t="s">
        <v>27</v>
      </c>
    </row>
    <row r="13" spans="1:74" ht="12" customHeight="1">
      <c r="B13" s="19"/>
      <c r="C13" s="20"/>
      <c r="D13" s="27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31</v>
      </c>
      <c r="AO13" s="20"/>
      <c r="AP13" s="20"/>
      <c r="AQ13" s="20"/>
      <c r="AR13" s="18"/>
      <c r="BE13" s="230"/>
      <c r="BS13" s="15" t="s">
        <v>27</v>
      </c>
    </row>
    <row r="14" spans="1:74" ht="10.199999999999999">
      <c r="B14" s="19"/>
      <c r="C14" s="20"/>
      <c r="D14" s="20"/>
      <c r="E14" s="262" t="s">
        <v>31</v>
      </c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263"/>
      <c r="W14" s="263"/>
      <c r="X14" s="263"/>
      <c r="Y14" s="263"/>
      <c r="Z14" s="263"/>
      <c r="AA14" s="263"/>
      <c r="AB14" s="263"/>
      <c r="AC14" s="263"/>
      <c r="AD14" s="263"/>
      <c r="AE14" s="263"/>
      <c r="AF14" s="263"/>
      <c r="AG14" s="263"/>
      <c r="AH14" s="263"/>
      <c r="AI14" s="263"/>
      <c r="AJ14" s="263"/>
      <c r="AK14" s="27" t="s">
        <v>29</v>
      </c>
      <c r="AL14" s="20"/>
      <c r="AM14" s="20"/>
      <c r="AN14" s="29" t="s">
        <v>31</v>
      </c>
      <c r="AO14" s="20"/>
      <c r="AP14" s="20"/>
      <c r="AQ14" s="20"/>
      <c r="AR14" s="18"/>
      <c r="BE14" s="230"/>
      <c r="BS14" s="15" t="s">
        <v>27</v>
      </c>
    </row>
    <row r="15" spans="1:74" ht="6.9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30"/>
      <c r="BS15" s="15" t="s">
        <v>4</v>
      </c>
    </row>
    <row r="16" spans="1:74" ht="12" customHeight="1">
      <c r="B16" s="19"/>
      <c r="C16" s="20"/>
      <c r="D16" s="27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33</v>
      </c>
      <c r="AO16" s="20"/>
      <c r="AP16" s="20"/>
      <c r="AQ16" s="20"/>
      <c r="AR16" s="18"/>
      <c r="BE16" s="230"/>
      <c r="BS16" s="15" t="s">
        <v>4</v>
      </c>
    </row>
    <row r="17" spans="2:71" ht="18.45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29</v>
      </c>
      <c r="AL17" s="20"/>
      <c r="AM17" s="20"/>
      <c r="AN17" s="25" t="s">
        <v>35</v>
      </c>
      <c r="AO17" s="20"/>
      <c r="AP17" s="20"/>
      <c r="AQ17" s="20"/>
      <c r="AR17" s="18"/>
      <c r="BE17" s="230"/>
      <c r="BS17" s="15" t="s">
        <v>36</v>
      </c>
    </row>
    <row r="18" spans="2:71" ht="6.9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30"/>
      <c r="BS18" s="15" t="s">
        <v>6</v>
      </c>
    </row>
    <row r="19" spans="2:71" ht="12" customHeight="1">
      <c r="B19" s="19"/>
      <c r="C19" s="20"/>
      <c r="D19" s="27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33</v>
      </c>
      <c r="AO19" s="20"/>
      <c r="AP19" s="20"/>
      <c r="AQ19" s="20"/>
      <c r="AR19" s="18"/>
      <c r="BE19" s="230"/>
      <c r="BS19" s="15" t="s">
        <v>6</v>
      </c>
    </row>
    <row r="20" spans="2:71" ht="18.45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29</v>
      </c>
      <c r="AL20" s="20"/>
      <c r="AM20" s="20"/>
      <c r="AN20" s="25" t="s">
        <v>1</v>
      </c>
      <c r="AO20" s="20"/>
      <c r="AP20" s="20"/>
      <c r="AQ20" s="20"/>
      <c r="AR20" s="18"/>
      <c r="BE20" s="230"/>
      <c r="BS20" s="15" t="s">
        <v>36</v>
      </c>
    </row>
    <row r="21" spans="2:71" ht="6.9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30"/>
    </row>
    <row r="22" spans="2:71" ht="12" customHeight="1">
      <c r="B22" s="19"/>
      <c r="C22" s="20"/>
      <c r="D22" s="27" t="s">
        <v>39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30"/>
    </row>
    <row r="23" spans="2:71" ht="14.4" customHeight="1">
      <c r="B23" s="19"/>
      <c r="C23" s="20"/>
      <c r="D23" s="20"/>
      <c r="E23" s="264" t="s">
        <v>1</v>
      </c>
      <c r="F23" s="264"/>
      <c r="G23" s="264"/>
      <c r="H23" s="264"/>
      <c r="I23" s="264"/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20"/>
      <c r="AP23" s="20"/>
      <c r="AQ23" s="20"/>
      <c r="AR23" s="18"/>
      <c r="BE23" s="230"/>
    </row>
    <row r="24" spans="2:71" ht="6.9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30"/>
    </row>
    <row r="25" spans="2:71" ht="6.9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30"/>
    </row>
    <row r="26" spans="2:71" s="1" customFormat="1" ht="25.95" customHeight="1">
      <c r="B26" s="32"/>
      <c r="C26" s="33"/>
      <c r="D26" s="34" t="s">
        <v>40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1">
        <f>ROUND(AG54,2)</f>
        <v>0</v>
      </c>
      <c r="AL26" s="232"/>
      <c r="AM26" s="232"/>
      <c r="AN26" s="232"/>
      <c r="AO26" s="232"/>
      <c r="AP26" s="33"/>
      <c r="AQ26" s="33"/>
      <c r="AR26" s="36"/>
      <c r="BE26" s="230"/>
    </row>
    <row r="27" spans="2:71" s="1" customFormat="1" ht="6.9" customHeight="1"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30"/>
    </row>
    <row r="28" spans="2:71" s="1" customFormat="1" ht="10.199999999999999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65" t="s">
        <v>41</v>
      </c>
      <c r="M28" s="265"/>
      <c r="N28" s="265"/>
      <c r="O28" s="265"/>
      <c r="P28" s="265"/>
      <c r="Q28" s="33"/>
      <c r="R28" s="33"/>
      <c r="S28" s="33"/>
      <c r="T28" s="33"/>
      <c r="U28" s="33"/>
      <c r="V28" s="33"/>
      <c r="W28" s="265" t="s">
        <v>42</v>
      </c>
      <c r="X28" s="265"/>
      <c r="Y28" s="265"/>
      <c r="Z28" s="265"/>
      <c r="AA28" s="265"/>
      <c r="AB28" s="265"/>
      <c r="AC28" s="265"/>
      <c r="AD28" s="265"/>
      <c r="AE28" s="265"/>
      <c r="AF28" s="33"/>
      <c r="AG28" s="33"/>
      <c r="AH28" s="33"/>
      <c r="AI28" s="33"/>
      <c r="AJ28" s="33"/>
      <c r="AK28" s="265" t="s">
        <v>43</v>
      </c>
      <c r="AL28" s="265"/>
      <c r="AM28" s="265"/>
      <c r="AN28" s="265"/>
      <c r="AO28" s="265"/>
      <c r="AP28" s="33"/>
      <c r="AQ28" s="33"/>
      <c r="AR28" s="36"/>
      <c r="BE28" s="230"/>
    </row>
    <row r="29" spans="2:71" s="2" customFormat="1" ht="14.4" customHeight="1">
      <c r="B29" s="37"/>
      <c r="C29" s="38"/>
      <c r="D29" s="27" t="s">
        <v>44</v>
      </c>
      <c r="E29" s="38"/>
      <c r="F29" s="27" t="s">
        <v>45</v>
      </c>
      <c r="G29" s="38"/>
      <c r="H29" s="38"/>
      <c r="I29" s="38"/>
      <c r="J29" s="38"/>
      <c r="K29" s="38"/>
      <c r="L29" s="266">
        <v>0.21</v>
      </c>
      <c r="M29" s="228"/>
      <c r="N29" s="228"/>
      <c r="O29" s="228"/>
      <c r="P29" s="228"/>
      <c r="Q29" s="38"/>
      <c r="R29" s="38"/>
      <c r="S29" s="38"/>
      <c r="T29" s="38"/>
      <c r="U29" s="38"/>
      <c r="V29" s="38"/>
      <c r="W29" s="227">
        <f>ROUND(AZ54, 2)</f>
        <v>0</v>
      </c>
      <c r="X29" s="228"/>
      <c r="Y29" s="228"/>
      <c r="Z29" s="228"/>
      <c r="AA29" s="228"/>
      <c r="AB29" s="228"/>
      <c r="AC29" s="228"/>
      <c r="AD29" s="228"/>
      <c r="AE29" s="228"/>
      <c r="AF29" s="38"/>
      <c r="AG29" s="38"/>
      <c r="AH29" s="38"/>
      <c r="AI29" s="38"/>
      <c r="AJ29" s="38"/>
      <c r="AK29" s="227">
        <f>ROUND(AV54, 2)</f>
        <v>0</v>
      </c>
      <c r="AL29" s="228"/>
      <c r="AM29" s="228"/>
      <c r="AN29" s="228"/>
      <c r="AO29" s="228"/>
      <c r="AP29" s="38"/>
      <c r="AQ29" s="38"/>
      <c r="AR29" s="39"/>
      <c r="BE29" s="230"/>
    </row>
    <row r="30" spans="2:71" s="2" customFormat="1" ht="14.4" customHeight="1">
      <c r="B30" s="37"/>
      <c r="C30" s="38"/>
      <c r="D30" s="38"/>
      <c r="E30" s="38"/>
      <c r="F30" s="27" t="s">
        <v>46</v>
      </c>
      <c r="G30" s="38"/>
      <c r="H30" s="38"/>
      <c r="I30" s="38"/>
      <c r="J30" s="38"/>
      <c r="K30" s="38"/>
      <c r="L30" s="266">
        <v>0.15</v>
      </c>
      <c r="M30" s="228"/>
      <c r="N30" s="228"/>
      <c r="O30" s="228"/>
      <c r="P30" s="228"/>
      <c r="Q30" s="38"/>
      <c r="R30" s="38"/>
      <c r="S30" s="38"/>
      <c r="T30" s="38"/>
      <c r="U30" s="38"/>
      <c r="V30" s="38"/>
      <c r="W30" s="227">
        <f>ROUND(BA54, 2)</f>
        <v>0</v>
      </c>
      <c r="X30" s="228"/>
      <c r="Y30" s="228"/>
      <c r="Z30" s="228"/>
      <c r="AA30" s="228"/>
      <c r="AB30" s="228"/>
      <c r="AC30" s="228"/>
      <c r="AD30" s="228"/>
      <c r="AE30" s="228"/>
      <c r="AF30" s="38"/>
      <c r="AG30" s="38"/>
      <c r="AH30" s="38"/>
      <c r="AI30" s="38"/>
      <c r="AJ30" s="38"/>
      <c r="AK30" s="227">
        <f>ROUND(AW54, 2)</f>
        <v>0</v>
      </c>
      <c r="AL30" s="228"/>
      <c r="AM30" s="228"/>
      <c r="AN30" s="228"/>
      <c r="AO30" s="228"/>
      <c r="AP30" s="38"/>
      <c r="AQ30" s="38"/>
      <c r="AR30" s="39"/>
      <c r="BE30" s="230"/>
    </row>
    <row r="31" spans="2:71" s="2" customFormat="1" ht="14.4" hidden="1" customHeight="1">
      <c r="B31" s="37"/>
      <c r="C31" s="38"/>
      <c r="D31" s="38"/>
      <c r="E31" s="38"/>
      <c r="F31" s="27" t="s">
        <v>47</v>
      </c>
      <c r="G31" s="38"/>
      <c r="H31" s="38"/>
      <c r="I31" s="38"/>
      <c r="J31" s="38"/>
      <c r="K31" s="38"/>
      <c r="L31" s="266">
        <v>0.21</v>
      </c>
      <c r="M31" s="228"/>
      <c r="N31" s="228"/>
      <c r="O31" s="228"/>
      <c r="P31" s="228"/>
      <c r="Q31" s="38"/>
      <c r="R31" s="38"/>
      <c r="S31" s="38"/>
      <c r="T31" s="38"/>
      <c r="U31" s="38"/>
      <c r="V31" s="38"/>
      <c r="W31" s="227">
        <f>ROUND(BB54, 2)</f>
        <v>0</v>
      </c>
      <c r="X31" s="228"/>
      <c r="Y31" s="228"/>
      <c r="Z31" s="228"/>
      <c r="AA31" s="228"/>
      <c r="AB31" s="228"/>
      <c r="AC31" s="228"/>
      <c r="AD31" s="228"/>
      <c r="AE31" s="228"/>
      <c r="AF31" s="38"/>
      <c r="AG31" s="38"/>
      <c r="AH31" s="38"/>
      <c r="AI31" s="38"/>
      <c r="AJ31" s="38"/>
      <c r="AK31" s="227">
        <v>0</v>
      </c>
      <c r="AL31" s="228"/>
      <c r="AM31" s="228"/>
      <c r="AN31" s="228"/>
      <c r="AO31" s="228"/>
      <c r="AP31" s="38"/>
      <c r="AQ31" s="38"/>
      <c r="AR31" s="39"/>
      <c r="BE31" s="230"/>
    </row>
    <row r="32" spans="2:71" s="2" customFormat="1" ht="14.4" hidden="1" customHeight="1">
      <c r="B32" s="37"/>
      <c r="C32" s="38"/>
      <c r="D32" s="38"/>
      <c r="E32" s="38"/>
      <c r="F32" s="27" t="s">
        <v>48</v>
      </c>
      <c r="G32" s="38"/>
      <c r="H32" s="38"/>
      <c r="I32" s="38"/>
      <c r="J32" s="38"/>
      <c r="K32" s="38"/>
      <c r="L32" s="266">
        <v>0.15</v>
      </c>
      <c r="M32" s="228"/>
      <c r="N32" s="228"/>
      <c r="O32" s="228"/>
      <c r="P32" s="228"/>
      <c r="Q32" s="38"/>
      <c r="R32" s="38"/>
      <c r="S32" s="38"/>
      <c r="T32" s="38"/>
      <c r="U32" s="38"/>
      <c r="V32" s="38"/>
      <c r="W32" s="227">
        <f>ROUND(BC54, 2)</f>
        <v>0</v>
      </c>
      <c r="X32" s="228"/>
      <c r="Y32" s="228"/>
      <c r="Z32" s="228"/>
      <c r="AA32" s="228"/>
      <c r="AB32" s="228"/>
      <c r="AC32" s="228"/>
      <c r="AD32" s="228"/>
      <c r="AE32" s="228"/>
      <c r="AF32" s="38"/>
      <c r="AG32" s="38"/>
      <c r="AH32" s="38"/>
      <c r="AI32" s="38"/>
      <c r="AJ32" s="38"/>
      <c r="AK32" s="227">
        <v>0</v>
      </c>
      <c r="AL32" s="228"/>
      <c r="AM32" s="228"/>
      <c r="AN32" s="228"/>
      <c r="AO32" s="228"/>
      <c r="AP32" s="38"/>
      <c r="AQ32" s="38"/>
      <c r="AR32" s="39"/>
      <c r="BE32" s="230"/>
    </row>
    <row r="33" spans="2:57" s="2" customFormat="1" ht="14.4" hidden="1" customHeight="1">
      <c r="B33" s="37"/>
      <c r="C33" s="38"/>
      <c r="D33" s="38"/>
      <c r="E33" s="38"/>
      <c r="F33" s="27" t="s">
        <v>49</v>
      </c>
      <c r="G33" s="38"/>
      <c r="H33" s="38"/>
      <c r="I33" s="38"/>
      <c r="J33" s="38"/>
      <c r="K33" s="38"/>
      <c r="L33" s="266">
        <v>0</v>
      </c>
      <c r="M33" s="228"/>
      <c r="N33" s="228"/>
      <c r="O33" s="228"/>
      <c r="P33" s="228"/>
      <c r="Q33" s="38"/>
      <c r="R33" s="38"/>
      <c r="S33" s="38"/>
      <c r="T33" s="38"/>
      <c r="U33" s="38"/>
      <c r="V33" s="38"/>
      <c r="W33" s="227">
        <f>ROUND(BD54, 2)</f>
        <v>0</v>
      </c>
      <c r="X33" s="228"/>
      <c r="Y33" s="228"/>
      <c r="Z33" s="228"/>
      <c r="AA33" s="228"/>
      <c r="AB33" s="228"/>
      <c r="AC33" s="228"/>
      <c r="AD33" s="228"/>
      <c r="AE33" s="228"/>
      <c r="AF33" s="38"/>
      <c r="AG33" s="38"/>
      <c r="AH33" s="38"/>
      <c r="AI33" s="38"/>
      <c r="AJ33" s="38"/>
      <c r="AK33" s="227">
        <v>0</v>
      </c>
      <c r="AL33" s="228"/>
      <c r="AM33" s="228"/>
      <c r="AN33" s="228"/>
      <c r="AO33" s="228"/>
      <c r="AP33" s="38"/>
      <c r="AQ33" s="38"/>
      <c r="AR33" s="39"/>
      <c r="BE33" s="230"/>
    </row>
    <row r="34" spans="2:57" s="1" customFormat="1" ht="6.9" customHeight="1"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30"/>
    </row>
    <row r="35" spans="2:57" s="1" customFormat="1" ht="25.95" customHeight="1">
      <c r="B35" s="32"/>
      <c r="C35" s="40"/>
      <c r="D35" s="41" t="s">
        <v>50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51</v>
      </c>
      <c r="U35" s="42"/>
      <c r="V35" s="42"/>
      <c r="W35" s="42"/>
      <c r="X35" s="233" t="s">
        <v>52</v>
      </c>
      <c r="Y35" s="234"/>
      <c r="Z35" s="234"/>
      <c r="AA35" s="234"/>
      <c r="AB35" s="234"/>
      <c r="AC35" s="42"/>
      <c r="AD35" s="42"/>
      <c r="AE35" s="42"/>
      <c r="AF35" s="42"/>
      <c r="AG35" s="42"/>
      <c r="AH35" s="42"/>
      <c r="AI35" s="42"/>
      <c r="AJ35" s="42"/>
      <c r="AK35" s="235">
        <f>SUM(AK26:AK33)</f>
        <v>0</v>
      </c>
      <c r="AL35" s="234"/>
      <c r="AM35" s="234"/>
      <c r="AN35" s="234"/>
      <c r="AO35" s="236"/>
      <c r="AP35" s="40"/>
      <c r="AQ35" s="40"/>
      <c r="AR35" s="36"/>
    </row>
    <row r="36" spans="2:57" s="1" customFormat="1" ht="6.9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</row>
    <row r="37" spans="2:57" s="1" customFormat="1" ht="6.9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</row>
    <row r="41" spans="2:57" s="1" customFormat="1" ht="6.9" customHeight="1"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</row>
    <row r="42" spans="2:57" s="1" customFormat="1" ht="24.9" customHeight="1">
      <c r="B42" s="32"/>
      <c r="C42" s="21" t="s">
        <v>53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</row>
    <row r="43" spans="2:57" s="1" customFormat="1" ht="6.9" customHeight="1"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</row>
    <row r="44" spans="2:57" s="1" customFormat="1" ht="12" customHeight="1">
      <c r="B44" s="32"/>
      <c r="C44" s="27" t="s">
        <v>13</v>
      </c>
      <c r="D44" s="33"/>
      <c r="E44" s="33"/>
      <c r="F44" s="33"/>
      <c r="G44" s="33"/>
      <c r="H44" s="33"/>
      <c r="I44" s="33"/>
      <c r="J44" s="33"/>
      <c r="K44" s="33"/>
      <c r="L44" s="33" t="str">
        <f>K5</f>
        <v>1909a</v>
      </c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6"/>
    </row>
    <row r="45" spans="2:57" s="3" customFormat="1" ht="36.9" customHeight="1">
      <c r="B45" s="48"/>
      <c r="C45" s="49" t="s">
        <v>16</v>
      </c>
      <c r="D45" s="50"/>
      <c r="E45" s="50"/>
      <c r="F45" s="50"/>
      <c r="G45" s="50"/>
      <c r="H45" s="50"/>
      <c r="I45" s="50"/>
      <c r="J45" s="50"/>
      <c r="K45" s="50"/>
      <c r="L45" s="240" t="str">
        <f>K6</f>
        <v>PNMO Bílá Voda OPRAVA KOMUNIKACE U KOTELNY</v>
      </c>
      <c r="M45" s="241"/>
      <c r="N45" s="241"/>
      <c r="O45" s="241"/>
      <c r="P45" s="241"/>
      <c r="Q45" s="241"/>
      <c r="R45" s="241"/>
      <c r="S45" s="241"/>
      <c r="T45" s="241"/>
      <c r="U45" s="241"/>
      <c r="V45" s="241"/>
      <c r="W45" s="241"/>
      <c r="X45" s="241"/>
      <c r="Y45" s="241"/>
      <c r="Z45" s="241"/>
      <c r="AA45" s="241"/>
      <c r="AB45" s="241"/>
      <c r="AC45" s="241"/>
      <c r="AD45" s="241"/>
      <c r="AE45" s="241"/>
      <c r="AF45" s="241"/>
      <c r="AG45" s="241"/>
      <c r="AH45" s="241"/>
      <c r="AI45" s="241"/>
      <c r="AJ45" s="241"/>
      <c r="AK45" s="241"/>
      <c r="AL45" s="241"/>
      <c r="AM45" s="241"/>
      <c r="AN45" s="241"/>
      <c r="AO45" s="241"/>
      <c r="AP45" s="50"/>
      <c r="AQ45" s="50"/>
      <c r="AR45" s="51"/>
    </row>
    <row r="46" spans="2:57" s="1" customFormat="1" ht="6.9" customHeight="1"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</row>
    <row r="47" spans="2:57" s="1" customFormat="1" ht="12" customHeight="1">
      <c r="B47" s="32"/>
      <c r="C47" s="27" t="s">
        <v>20</v>
      </c>
      <c r="D47" s="33"/>
      <c r="E47" s="33"/>
      <c r="F47" s="33"/>
      <c r="G47" s="33"/>
      <c r="H47" s="33"/>
      <c r="I47" s="33"/>
      <c r="J47" s="33"/>
      <c r="K47" s="33"/>
      <c r="L47" s="52" t="str">
        <f>IF(K8="","",K8)</f>
        <v>Bílá Voda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7" t="s">
        <v>22</v>
      </c>
      <c r="AJ47" s="33"/>
      <c r="AK47" s="33"/>
      <c r="AL47" s="33"/>
      <c r="AM47" s="242" t="str">
        <f>IF(AN8= "","",AN8)</f>
        <v>25. 6. 2019</v>
      </c>
      <c r="AN47" s="242"/>
      <c r="AO47" s="33"/>
      <c r="AP47" s="33"/>
      <c r="AQ47" s="33"/>
      <c r="AR47" s="36"/>
    </row>
    <row r="48" spans="2:57" s="1" customFormat="1" ht="6.9" customHeight="1"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</row>
    <row r="49" spans="1:90" s="1" customFormat="1" ht="12.6" customHeight="1">
      <c r="B49" s="32"/>
      <c r="C49" s="27" t="s">
        <v>24</v>
      </c>
      <c r="D49" s="33"/>
      <c r="E49" s="33"/>
      <c r="F49" s="33"/>
      <c r="G49" s="33"/>
      <c r="H49" s="33"/>
      <c r="I49" s="33"/>
      <c r="J49" s="33"/>
      <c r="K49" s="33"/>
      <c r="L49" s="33" t="str">
        <f>IF(E11= "","",E11)</f>
        <v>Psychiatrická nemocnice Marianny Oranžské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7" t="s">
        <v>32</v>
      </c>
      <c r="AJ49" s="33"/>
      <c r="AK49" s="33"/>
      <c r="AL49" s="33"/>
      <c r="AM49" s="238" t="str">
        <f>IF(E17="","",E17)</f>
        <v>DIK Jeseník spol. s r.o.</v>
      </c>
      <c r="AN49" s="239"/>
      <c r="AO49" s="239"/>
      <c r="AP49" s="239"/>
      <c r="AQ49" s="33"/>
      <c r="AR49" s="36"/>
      <c r="AS49" s="243" t="s">
        <v>54</v>
      </c>
      <c r="AT49" s="244"/>
      <c r="AU49" s="54"/>
      <c r="AV49" s="54"/>
      <c r="AW49" s="54"/>
      <c r="AX49" s="54"/>
      <c r="AY49" s="54"/>
      <c r="AZ49" s="54"/>
      <c r="BA49" s="54"/>
      <c r="BB49" s="54"/>
      <c r="BC49" s="54"/>
      <c r="BD49" s="55"/>
    </row>
    <row r="50" spans="1:90" s="1" customFormat="1" ht="12.6" customHeight="1">
      <c r="B50" s="32"/>
      <c r="C50" s="27" t="s">
        <v>30</v>
      </c>
      <c r="D50" s="33"/>
      <c r="E50" s="33"/>
      <c r="F50" s="33"/>
      <c r="G50" s="33"/>
      <c r="H50" s="33"/>
      <c r="I50" s="33"/>
      <c r="J50" s="33"/>
      <c r="K50" s="33"/>
      <c r="L50" s="33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7" t="s">
        <v>37</v>
      </c>
      <c r="AJ50" s="33"/>
      <c r="AK50" s="33"/>
      <c r="AL50" s="33"/>
      <c r="AM50" s="238" t="str">
        <f>IF(E20="","",E20)</f>
        <v>DIK Jeseník s.r.o</v>
      </c>
      <c r="AN50" s="239"/>
      <c r="AO50" s="239"/>
      <c r="AP50" s="239"/>
      <c r="AQ50" s="33"/>
      <c r="AR50" s="36"/>
      <c r="AS50" s="245"/>
      <c r="AT50" s="246"/>
      <c r="AU50" s="56"/>
      <c r="AV50" s="56"/>
      <c r="AW50" s="56"/>
      <c r="AX50" s="56"/>
      <c r="AY50" s="56"/>
      <c r="AZ50" s="56"/>
      <c r="BA50" s="56"/>
      <c r="BB50" s="56"/>
      <c r="BC50" s="56"/>
      <c r="BD50" s="57"/>
    </row>
    <row r="51" spans="1:90" s="1" customFormat="1" ht="10.8" customHeight="1"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47"/>
      <c r="AT51" s="248"/>
      <c r="AU51" s="58"/>
      <c r="AV51" s="58"/>
      <c r="AW51" s="58"/>
      <c r="AX51" s="58"/>
      <c r="AY51" s="58"/>
      <c r="AZ51" s="58"/>
      <c r="BA51" s="58"/>
      <c r="BB51" s="58"/>
      <c r="BC51" s="58"/>
      <c r="BD51" s="59"/>
    </row>
    <row r="52" spans="1:90" s="1" customFormat="1" ht="29.25" customHeight="1">
      <c r="B52" s="32"/>
      <c r="C52" s="249" t="s">
        <v>55</v>
      </c>
      <c r="D52" s="250"/>
      <c r="E52" s="250"/>
      <c r="F52" s="250"/>
      <c r="G52" s="250"/>
      <c r="H52" s="60"/>
      <c r="I52" s="251" t="s">
        <v>56</v>
      </c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2" t="s">
        <v>57</v>
      </c>
      <c r="AH52" s="250"/>
      <c r="AI52" s="250"/>
      <c r="AJ52" s="250"/>
      <c r="AK52" s="250"/>
      <c r="AL52" s="250"/>
      <c r="AM52" s="250"/>
      <c r="AN52" s="251" t="s">
        <v>58</v>
      </c>
      <c r="AO52" s="250"/>
      <c r="AP52" s="253"/>
      <c r="AQ52" s="61" t="s">
        <v>59</v>
      </c>
      <c r="AR52" s="36"/>
      <c r="AS52" s="62" t="s">
        <v>60</v>
      </c>
      <c r="AT52" s="63" t="s">
        <v>61</v>
      </c>
      <c r="AU52" s="63" t="s">
        <v>62</v>
      </c>
      <c r="AV52" s="63" t="s">
        <v>63</v>
      </c>
      <c r="AW52" s="63" t="s">
        <v>64</v>
      </c>
      <c r="AX52" s="63" t="s">
        <v>65</v>
      </c>
      <c r="AY52" s="63" t="s">
        <v>66</v>
      </c>
      <c r="AZ52" s="63" t="s">
        <v>67</v>
      </c>
      <c r="BA52" s="63" t="s">
        <v>68</v>
      </c>
      <c r="BB52" s="63" t="s">
        <v>69</v>
      </c>
      <c r="BC52" s="63" t="s">
        <v>70</v>
      </c>
      <c r="BD52" s="64" t="s">
        <v>71</v>
      </c>
    </row>
    <row r="53" spans="1:90" s="1" customFormat="1" ht="10.8" customHeight="1"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5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7"/>
    </row>
    <row r="54" spans="1:90" s="4" customFormat="1" ht="32.4" customHeight="1">
      <c r="B54" s="68"/>
      <c r="C54" s="69" t="s">
        <v>72</v>
      </c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257">
        <f>ROUND(AG55,2)</f>
        <v>0</v>
      </c>
      <c r="AH54" s="257"/>
      <c r="AI54" s="257"/>
      <c r="AJ54" s="257"/>
      <c r="AK54" s="257"/>
      <c r="AL54" s="257"/>
      <c r="AM54" s="257"/>
      <c r="AN54" s="258">
        <f>SUM(AG54,AT54)</f>
        <v>0</v>
      </c>
      <c r="AO54" s="258"/>
      <c r="AP54" s="258"/>
      <c r="AQ54" s="72" t="s">
        <v>1</v>
      </c>
      <c r="AR54" s="73"/>
      <c r="AS54" s="74">
        <f>ROUND(AS55,2)</f>
        <v>0</v>
      </c>
      <c r="AT54" s="75">
        <f>ROUND(SUM(AV54:AW54),2)</f>
        <v>0</v>
      </c>
      <c r="AU54" s="76">
        <f>ROUND(AU55,5)</f>
        <v>0</v>
      </c>
      <c r="AV54" s="75">
        <f>ROUND(AZ54*L29,2)</f>
        <v>0</v>
      </c>
      <c r="AW54" s="75">
        <f>ROUND(BA54*L30,2)</f>
        <v>0</v>
      </c>
      <c r="AX54" s="75">
        <f>ROUND(BB54*L29,2)</f>
        <v>0</v>
      </c>
      <c r="AY54" s="75">
        <f>ROUND(BC54*L30,2)</f>
        <v>0</v>
      </c>
      <c r="AZ54" s="75">
        <f>ROUND(AZ55,2)</f>
        <v>0</v>
      </c>
      <c r="BA54" s="75">
        <f>ROUND(BA55,2)</f>
        <v>0</v>
      </c>
      <c r="BB54" s="75">
        <f>ROUND(BB55,2)</f>
        <v>0</v>
      </c>
      <c r="BC54" s="75">
        <f>ROUND(BC55,2)</f>
        <v>0</v>
      </c>
      <c r="BD54" s="77">
        <f>ROUND(BD55,2)</f>
        <v>0</v>
      </c>
      <c r="BS54" s="78" t="s">
        <v>73</v>
      </c>
      <c r="BT54" s="78" t="s">
        <v>74</v>
      </c>
      <c r="BV54" s="78" t="s">
        <v>75</v>
      </c>
      <c r="BW54" s="78" t="s">
        <v>5</v>
      </c>
      <c r="BX54" s="78" t="s">
        <v>76</v>
      </c>
      <c r="CL54" s="78" t="s">
        <v>1</v>
      </c>
    </row>
    <row r="55" spans="1:90" s="5" customFormat="1" ht="26.4" customHeight="1">
      <c r="A55" s="79" t="s">
        <v>77</v>
      </c>
      <c r="B55" s="80"/>
      <c r="C55" s="81"/>
      <c r="D55" s="256" t="s">
        <v>14</v>
      </c>
      <c r="E55" s="256"/>
      <c r="F55" s="256"/>
      <c r="G55" s="256"/>
      <c r="H55" s="256"/>
      <c r="I55" s="82"/>
      <c r="J55" s="256" t="s">
        <v>17</v>
      </c>
      <c r="K55" s="256"/>
      <c r="L55" s="256"/>
      <c r="M55" s="256"/>
      <c r="N55" s="256"/>
      <c r="O55" s="256"/>
      <c r="P55" s="256"/>
      <c r="Q55" s="256"/>
      <c r="R55" s="256"/>
      <c r="S55" s="256"/>
      <c r="T55" s="256"/>
      <c r="U55" s="256"/>
      <c r="V55" s="256"/>
      <c r="W55" s="256"/>
      <c r="X55" s="256"/>
      <c r="Y55" s="256"/>
      <c r="Z55" s="256"/>
      <c r="AA55" s="256"/>
      <c r="AB55" s="256"/>
      <c r="AC55" s="256"/>
      <c r="AD55" s="256"/>
      <c r="AE55" s="256"/>
      <c r="AF55" s="256"/>
      <c r="AG55" s="254">
        <f>'1909a - PNMO Bílá Voda OP...'!J28</f>
        <v>0</v>
      </c>
      <c r="AH55" s="255"/>
      <c r="AI55" s="255"/>
      <c r="AJ55" s="255"/>
      <c r="AK55" s="255"/>
      <c r="AL55" s="255"/>
      <c r="AM55" s="255"/>
      <c r="AN55" s="254">
        <f>SUM(AG55,AT55)</f>
        <v>0</v>
      </c>
      <c r="AO55" s="255"/>
      <c r="AP55" s="255"/>
      <c r="AQ55" s="83" t="s">
        <v>78</v>
      </c>
      <c r="AR55" s="84"/>
      <c r="AS55" s="85">
        <v>0</v>
      </c>
      <c r="AT55" s="86">
        <f>ROUND(SUM(AV55:AW55),2)</f>
        <v>0</v>
      </c>
      <c r="AU55" s="87">
        <f>'1909a - PNMO Bílá Voda OP...'!P87</f>
        <v>0</v>
      </c>
      <c r="AV55" s="86">
        <f>'1909a - PNMO Bílá Voda OP...'!J31</f>
        <v>0</v>
      </c>
      <c r="AW55" s="86">
        <f>'1909a - PNMO Bílá Voda OP...'!J32</f>
        <v>0</v>
      </c>
      <c r="AX55" s="86">
        <f>'1909a - PNMO Bílá Voda OP...'!J33</f>
        <v>0</v>
      </c>
      <c r="AY55" s="86">
        <f>'1909a - PNMO Bílá Voda OP...'!J34</f>
        <v>0</v>
      </c>
      <c r="AZ55" s="86">
        <f>'1909a - PNMO Bílá Voda OP...'!F31</f>
        <v>0</v>
      </c>
      <c r="BA55" s="86">
        <f>'1909a - PNMO Bílá Voda OP...'!F32</f>
        <v>0</v>
      </c>
      <c r="BB55" s="86">
        <f>'1909a - PNMO Bílá Voda OP...'!F33</f>
        <v>0</v>
      </c>
      <c r="BC55" s="86">
        <f>'1909a - PNMO Bílá Voda OP...'!F34</f>
        <v>0</v>
      </c>
      <c r="BD55" s="88">
        <f>'1909a - PNMO Bílá Voda OP...'!F35</f>
        <v>0</v>
      </c>
      <c r="BT55" s="89" t="s">
        <v>79</v>
      </c>
      <c r="BU55" s="89" t="s">
        <v>80</v>
      </c>
      <c r="BV55" s="89" t="s">
        <v>75</v>
      </c>
      <c r="BW55" s="89" t="s">
        <v>5</v>
      </c>
      <c r="BX55" s="89" t="s">
        <v>76</v>
      </c>
      <c r="CL55" s="89" t="s">
        <v>1</v>
      </c>
    </row>
    <row r="56" spans="1:90" s="1" customFormat="1" ht="30" customHeight="1"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6"/>
    </row>
    <row r="57" spans="1:90" s="1" customFormat="1" ht="6.9" customHeight="1"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6"/>
    </row>
  </sheetData>
  <sheetProtection algorithmName="SHA-512" hashValue="JuMmwLi3yjTEXWxtI9yBJZ6rzTLQM/1e3P+5ZW/nGm2Jq/eXTgoSW8PnJSjnAktIy2mqmw9OShxDWJUcdPy0tw==" saltValue="RKYqk7vbJEnmC+KFX4kDWIPFqwuA3aKCQdH13RSiDoXhLaO9Z2P/OzBFLC9m4pm/WroK83iB0QpsLu938usFkQ==" spinCount="100000" sheet="1" objects="1" scenarios="1" formatColumns="0" formatRows="0"/>
  <mergeCells count="42"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1909a - PNMO Bílá Voda OP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29"/>
  <sheetViews>
    <sheetView showGridLines="0" tabSelected="1" workbookViewId="0"/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86.42578125" customWidth="1"/>
    <col min="7" max="7" width="7.42578125" customWidth="1"/>
    <col min="8" max="8" width="9.5703125" customWidth="1"/>
    <col min="9" max="9" width="12.140625" style="90" customWidth="1"/>
    <col min="10" max="10" width="20.140625" customWidth="1"/>
    <col min="11" max="11" width="18.5703125" customWidth="1"/>
    <col min="12" max="12" width="8" customWidth="1"/>
    <col min="13" max="13" width="9.28515625" hidden="1" customWidth="1"/>
    <col min="14" max="14" width="9.140625" hidden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2" spans="2:46" ht="36.9" customHeight="1"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5" t="s">
        <v>5</v>
      </c>
    </row>
    <row r="3" spans="2:46" ht="6.9" customHeight="1">
      <c r="B3" s="91"/>
      <c r="C3" s="92"/>
      <c r="D3" s="92"/>
      <c r="E3" s="92"/>
      <c r="F3" s="92"/>
      <c r="G3" s="92"/>
      <c r="H3" s="92"/>
      <c r="I3" s="93"/>
      <c r="J3" s="92"/>
      <c r="K3" s="92"/>
      <c r="L3" s="18"/>
      <c r="AT3" s="15" t="s">
        <v>81</v>
      </c>
    </row>
    <row r="4" spans="2:46" ht="24.9" customHeight="1">
      <c r="B4" s="18"/>
      <c r="D4" s="94" t="s">
        <v>82</v>
      </c>
      <c r="L4" s="18"/>
      <c r="M4" s="22" t="s">
        <v>10</v>
      </c>
      <c r="AT4" s="15" t="s">
        <v>4</v>
      </c>
    </row>
    <row r="5" spans="2:46" ht="6.9" customHeight="1">
      <c r="B5" s="18"/>
      <c r="L5" s="18"/>
    </row>
    <row r="6" spans="2:46" s="1" customFormat="1" ht="12" customHeight="1">
      <c r="B6" s="36"/>
      <c r="D6" s="95" t="s">
        <v>16</v>
      </c>
      <c r="I6" s="96"/>
      <c r="L6" s="36"/>
    </row>
    <row r="7" spans="2:46" s="1" customFormat="1" ht="36.9" customHeight="1">
      <c r="B7" s="36"/>
      <c r="E7" s="267" t="s">
        <v>17</v>
      </c>
      <c r="F7" s="268"/>
      <c r="G7" s="268"/>
      <c r="H7" s="268"/>
      <c r="I7" s="96"/>
      <c r="L7" s="36"/>
    </row>
    <row r="8" spans="2:46" s="1" customFormat="1" ht="10.199999999999999">
      <c r="B8" s="36"/>
      <c r="I8" s="96"/>
      <c r="L8" s="36"/>
    </row>
    <row r="9" spans="2:46" s="1" customFormat="1" ht="12" customHeight="1">
      <c r="B9" s="36"/>
      <c r="D9" s="95" t="s">
        <v>18</v>
      </c>
      <c r="F9" s="15" t="s">
        <v>1</v>
      </c>
      <c r="I9" s="97" t="s">
        <v>19</v>
      </c>
      <c r="J9" s="15" t="s">
        <v>1</v>
      </c>
      <c r="L9" s="36"/>
    </row>
    <row r="10" spans="2:46" s="1" customFormat="1" ht="12" customHeight="1">
      <c r="B10" s="36"/>
      <c r="D10" s="95" t="s">
        <v>20</v>
      </c>
      <c r="F10" s="15" t="s">
        <v>21</v>
      </c>
      <c r="I10" s="97" t="s">
        <v>22</v>
      </c>
      <c r="J10" s="98" t="str">
        <f>'Rekapitulace stavby'!AN8</f>
        <v>25. 6. 2019</v>
      </c>
      <c r="L10" s="36"/>
    </row>
    <row r="11" spans="2:46" s="1" customFormat="1" ht="10.8" customHeight="1">
      <c r="B11" s="36"/>
      <c r="I11" s="96"/>
      <c r="L11" s="36"/>
    </row>
    <row r="12" spans="2:46" s="1" customFormat="1" ht="12" customHeight="1">
      <c r="B12" s="36"/>
      <c r="D12" s="95" t="s">
        <v>24</v>
      </c>
      <c r="I12" s="97" t="s">
        <v>25</v>
      </c>
      <c r="J12" s="15" t="s">
        <v>26</v>
      </c>
      <c r="L12" s="36"/>
    </row>
    <row r="13" spans="2:46" s="1" customFormat="1" ht="18" customHeight="1">
      <c r="B13" s="36"/>
      <c r="E13" s="15" t="s">
        <v>28</v>
      </c>
      <c r="I13" s="97" t="s">
        <v>29</v>
      </c>
      <c r="J13" s="15" t="s">
        <v>1</v>
      </c>
      <c r="L13" s="36"/>
    </row>
    <row r="14" spans="2:46" s="1" customFormat="1" ht="6.9" customHeight="1">
      <c r="B14" s="36"/>
      <c r="I14" s="96"/>
      <c r="L14" s="36"/>
    </row>
    <row r="15" spans="2:46" s="1" customFormat="1" ht="12" customHeight="1">
      <c r="B15" s="36"/>
      <c r="D15" s="95" t="s">
        <v>30</v>
      </c>
      <c r="I15" s="97" t="s">
        <v>25</v>
      </c>
      <c r="J15" s="28" t="str">
        <f>'Rekapitulace stavby'!AN13</f>
        <v>Vyplň údaj</v>
      </c>
      <c r="L15" s="36"/>
    </row>
    <row r="16" spans="2:46" s="1" customFormat="1" ht="18" customHeight="1">
      <c r="B16" s="36"/>
      <c r="E16" s="269" t="str">
        <f>'Rekapitulace stavby'!E14</f>
        <v>Vyplň údaj</v>
      </c>
      <c r="F16" s="270"/>
      <c r="G16" s="270"/>
      <c r="H16" s="270"/>
      <c r="I16" s="97" t="s">
        <v>29</v>
      </c>
      <c r="J16" s="28" t="str">
        <f>'Rekapitulace stavby'!AN14</f>
        <v>Vyplň údaj</v>
      </c>
      <c r="L16" s="36"/>
    </row>
    <row r="17" spans="2:12" s="1" customFormat="1" ht="6.9" customHeight="1">
      <c r="B17" s="36"/>
      <c r="I17" s="96"/>
      <c r="L17" s="36"/>
    </row>
    <row r="18" spans="2:12" s="1" customFormat="1" ht="12" customHeight="1">
      <c r="B18" s="36"/>
      <c r="D18" s="95" t="s">
        <v>32</v>
      </c>
      <c r="I18" s="97" t="s">
        <v>25</v>
      </c>
      <c r="J18" s="15" t="s">
        <v>33</v>
      </c>
      <c r="L18" s="36"/>
    </row>
    <row r="19" spans="2:12" s="1" customFormat="1" ht="18" customHeight="1">
      <c r="B19" s="36"/>
      <c r="E19" s="15" t="s">
        <v>34</v>
      </c>
      <c r="I19" s="97" t="s">
        <v>29</v>
      </c>
      <c r="J19" s="15" t="s">
        <v>35</v>
      </c>
      <c r="L19" s="36"/>
    </row>
    <row r="20" spans="2:12" s="1" customFormat="1" ht="6.9" customHeight="1">
      <c r="B20" s="36"/>
      <c r="I20" s="96"/>
      <c r="L20" s="36"/>
    </row>
    <row r="21" spans="2:12" s="1" customFormat="1" ht="12" customHeight="1">
      <c r="B21" s="36"/>
      <c r="D21" s="95" t="s">
        <v>37</v>
      </c>
      <c r="I21" s="97" t="s">
        <v>25</v>
      </c>
      <c r="J21" s="15" t="s">
        <v>33</v>
      </c>
      <c r="L21" s="36"/>
    </row>
    <row r="22" spans="2:12" s="1" customFormat="1" ht="18" customHeight="1">
      <c r="B22" s="36"/>
      <c r="E22" s="15" t="s">
        <v>38</v>
      </c>
      <c r="I22" s="97" t="s">
        <v>29</v>
      </c>
      <c r="J22" s="15" t="s">
        <v>1</v>
      </c>
      <c r="L22" s="36"/>
    </row>
    <row r="23" spans="2:12" s="1" customFormat="1" ht="6.9" customHeight="1">
      <c r="B23" s="36"/>
      <c r="I23" s="96"/>
      <c r="L23" s="36"/>
    </row>
    <row r="24" spans="2:12" s="1" customFormat="1" ht="12" customHeight="1">
      <c r="B24" s="36"/>
      <c r="D24" s="95" t="s">
        <v>39</v>
      </c>
      <c r="I24" s="96"/>
      <c r="L24" s="36"/>
    </row>
    <row r="25" spans="2:12" s="6" customFormat="1" ht="14.4" customHeight="1">
      <c r="B25" s="99"/>
      <c r="E25" s="271" t="s">
        <v>1</v>
      </c>
      <c r="F25" s="271"/>
      <c r="G25" s="271"/>
      <c r="H25" s="271"/>
      <c r="I25" s="100"/>
      <c r="L25" s="99"/>
    </row>
    <row r="26" spans="2:12" s="1" customFormat="1" ht="6.9" customHeight="1">
      <c r="B26" s="36"/>
      <c r="I26" s="96"/>
      <c r="L26" s="36"/>
    </row>
    <row r="27" spans="2:12" s="1" customFormat="1" ht="6.9" customHeight="1">
      <c r="B27" s="36"/>
      <c r="D27" s="54"/>
      <c r="E27" s="54"/>
      <c r="F27" s="54"/>
      <c r="G27" s="54"/>
      <c r="H27" s="54"/>
      <c r="I27" s="101"/>
      <c r="J27" s="54"/>
      <c r="K27" s="54"/>
      <c r="L27" s="36"/>
    </row>
    <row r="28" spans="2:12" s="1" customFormat="1" ht="25.35" customHeight="1">
      <c r="B28" s="36"/>
      <c r="D28" s="102" t="s">
        <v>40</v>
      </c>
      <c r="I28" s="96"/>
      <c r="J28" s="103">
        <f>ROUND(J87, 2)</f>
        <v>0</v>
      </c>
      <c r="L28" s="36"/>
    </row>
    <row r="29" spans="2:12" s="1" customFormat="1" ht="6.9" customHeight="1">
      <c r="B29" s="36"/>
      <c r="D29" s="54"/>
      <c r="E29" s="54"/>
      <c r="F29" s="54"/>
      <c r="G29" s="54"/>
      <c r="H29" s="54"/>
      <c r="I29" s="101"/>
      <c r="J29" s="54"/>
      <c r="K29" s="54"/>
      <c r="L29" s="36"/>
    </row>
    <row r="30" spans="2:12" s="1" customFormat="1" ht="14.4" customHeight="1">
      <c r="B30" s="36"/>
      <c r="F30" s="104" t="s">
        <v>42</v>
      </c>
      <c r="I30" s="105" t="s">
        <v>41</v>
      </c>
      <c r="J30" s="104" t="s">
        <v>43</v>
      </c>
      <c r="L30" s="36"/>
    </row>
    <row r="31" spans="2:12" s="1" customFormat="1" ht="14.4" customHeight="1">
      <c r="B31" s="36"/>
      <c r="D31" s="95" t="s">
        <v>44</v>
      </c>
      <c r="E31" s="95" t="s">
        <v>45</v>
      </c>
      <c r="F31" s="106">
        <f>ROUND((SUM(BE87:BE228)),  2)</f>
        <v>0</v>
      </c>
      <c r="I31" s="107">
        <v>0.21</v>
      </c>
      <c r="J31" s="106">
        <f>ROUND(((SUM(BE87:BE228))*I31),  2)</f>
        <v>0</v>
      </c>
      <c r="L31" s="36"/>
    </row>
    <row r="32" spans="2:12" s="1" customFormat="1" ht="14.4" customHeight="1">
      <c r="B32" s="36"/>
      <c r="E32" s="95" t="s">
        <v>46</v>
      </c>
      <c r="F32" s="106">
        <f>ROUND((SUM(BF87:BF228)),  2)</f>
        <v>0</v>
      </c>
      <c r="I32" s="107">
        <v>0.15</v>
      </c>
      <c r="J32" s="106">
        <f>ROUND(((SUM(BF87:BF228))*I32),  2)</f>
        <v>0</v>
      </c>
      <c r="L32" s="36"/>
    </row>
    <row r="33" spans="2:12" s="1" customFormat="1" ht="14.4" hidden="1" customHeight="1">
      <c r="B33" s="36"/>
      <c r="E33" s="95" t="s">
        <v>47</v>
      </c>
      <c r="F33" s="106">
        <f>ROUND((SUM(BG87:BG228)),  2)</f>
        <v>0</v>
      </c>
      <c r="I33" s="107">
        <v>0.21</v>
      </c>
      <c r="J33" s="106">
        <f>0</f>
        <v>0</v>
      </c>
      <c r="L33" s="36"/>
    </row>
    <row r="34" spans="2:12" s="1" customFormat="1" ht="14.4" hidden="1" customHeight="1">
      <c r="B34" s="36"/>
      <c r="E34" s="95" t="s">
        <v>48</v>
      </c>
      <c r="F34" s="106">
        <f>ROUND((SUM(BH87:BH228)),  2)</f>
        <v>0</v>
      </c>
      <c r="I34" s="107">
        <v>0.15</v>
      </c>
      <c r="J34" s="106">
        <f>0</f>
        <v>0</v>
      </c>
      <c r="L34" s="36"/>
    </row>
    <row r="35" spans="2:12" s="1" customFormat="1" ht="14.4" hidden="1" customHeight="1">
      <c r="B35" s="36"/>
      <c r="E35" s="95" t="s">
        <v>49</v>
      </c>
      <c r="F35" s="106">
        <f>ROUND((SUM(BI87:BI228)),  2)</f>
        <v>0</v>
      </c>
      <c r="I35" s="107">
        <v>0</v>
      </c>
      <c r="J35" s="106">
        <f>0</f>
        <v>0</v>
      </c>
      <c r="L35" s="36"/>
    </row>
    <row r="36" spans="2:12" s="1" customFormat="1" ht="6.9" customHeight="1">
      <c r="B36" s="36"/>
      <c r="I36" s="96"/>
      <c r="L36" s="36"/>
    </row>
    <row r="37" spans="2:12" s="1" customFormat="1" ht="25.35" customHeight="1">
      <c r="B37" s="36"/>
      <c r="C37" s="108"/>
      <c r="D37" s="109" t="s">
        <v>50</v>
      </c>
      <c r="E37" s="110"/>
      <c r="F37" s="110"/>
      <c r="G37" s="111" t="s">
        <v>51</v>
      </c>
      <c r="H37" s="112" t="s">
        <v>52</v>
      </c>
      <c r="I37" s="113"/>
      <c r="J37" s="114">
        <f>SUM(J28:J35)</f>
        <v>0</v>
      </c>
      <c r="K37" s="115"/>
      <c r="L37" s="36"/>
    </row>
    <row r="38" spans="2:12" s="1" customFormat="1" ht="14.4" customHeight="1">
      <c r="B38" s="116"/>
      <c r="C38" s="117"/>
      <c r="D38" s="117"/>
      <c r="E38" s="117"/>
      <c r="F38" s="117"/>
      <c r="G38" s="117"/>
      <c r="H38" s="117"/>
      <c r="I38" s="118"/>
      <c r="J38" s="117"/>
      <c r="K38" s="117"/>
      <c r="L38" s="36"/>
    </row>
    <row r="42" spans="2:12" s="1" customFormat="1" ht="6.9" customHeight="1">
      <c r="B42" s="119"/>
      <c r="C42" s="120"/>
      <c r="D42" s="120"/>
      <c r="E42" s="120"/>
      <c r="F42" s="120"/>
      <c r="G42" s="120"/>
      <c r="H42" s="120"/>
      <c r="I42" s="121"/>
      <c r="J42" s="120"/>
      <c r="K42" s="120"/>
      <c r="L42" s="36"/>
    </row>
    <row r="43" spans="2:12" s="1" customFormat="1" ht="24.9" customHeight="1">
      <c r="B43" s="32"/>
      <c r="C43" s="21" t="s">
        <v>83</v>
      </c>
      <c r="D43" s="33"/>
      <c r="E43" s="33"/>
      <c r="F43" s="33"/>
      <c r="G43" s="33"/>
      <c r="H43" s="33"/>
      <c r="I43" s="96"/>
      <c r="J43" s="33"/>
      <c r="K43" s="33"/>
      <c r="L43" s="36"/>
    </row>
    <row r="44" spans="2:12" s="1" customFormat="1" ht="6.9" customHeight="1">
      <c r="B44" s="32"/>
      <c r="C44" s="33"/>
      <c r="D44" s="33"/>
      <c r="E44" s="33"/>
      <c r="F44" s="33"/>
      <c r="G44" s="33"/>
      <c r="H44" s="33"/>
      <c r="I44" s="96"/>
      <c r="J44" s="33"/>
      <c r="K44" s="33"/>
      <c r="L44" s="36"/>
    </row>
    <row r="45" spans="2:12" s="1" customFormat="1" ht="12" customHeight="1">
      <c r="B45" s="32"/>
      <c r="C45" s="27" t="s">
        <v>16</v>
      </c>
      <c r="D45" s="33"/>
      <c r="E45" s="33"/>
      <c r="F45" s="33"/>
      <c r="G45" s="33"/>
      <c r="H45" s="33"/>
      <c r="I45" s="96"/>
      <c r="J45" s="33"/>
      <c r="K45" s="33"/>
      <c r="L45" s="36"/>
    </row>
    <row r="46" spans="2:12" s="1" customFormat="1" ht="14.4" customHeight="1">
      <c r="B46" s="32"/>
      <c r="C46" s="33"/>
      <c r="D46" s="33"/>
      <c r="E46" s="240" t="str">
        <f>E7</f>
        <v>PNMO Bílá Voda OPRAVA KOMUNIKACE U KOTELNY</v>
      </c>
      <c r="F46" s="239"/>
      <c r="G46" s="239"/>
      <c r="H46" s="239"/>
      <c r="I46" s="96"/>
      <c r="J46" s="33"/>
      <c r="K46" s="33"/>
      <c r="L46" s="36"/>
    </row>
    <row r="47" spans="2:12" s="1" customFormat="1" ht="6.9" customHeight="1">
      <c r="B47" s="32"/>
      <c r="C47" s="33"/>
      <c r="D47" s="33"/>
      <c r="E47" s="33"/>
      <c r="F47" s="33"/>
      <c r="G47" s="33"/>
      <c r="H47" s="33"/>
      <c r="I47" s="96"/>
      <c r="J47" s="33"/>
      <c r="K47" s="33"/>
      <c r="L47" s="36"/>
    </row>
    <row r="48" spans="2:12" s="1" customFormat="1" ht="12" customHeight="1">
      <c r="B48" s="32"/>
      <c r="C48" s="27" t="s">
        <v>20</v>
      </c>
      <c r="D48" s="33"/>
      <c r="E48" s="33"/>
      <c r="F48" s="25" t="str">
        <f>F10</f>
        <v>Bílá Voda</v>
      </c>
      <c r="G48" s="33"/>
      <c r="H48" s="33"/>
      <c r="I48" s="97" t="s">
        <v>22</v>
      </c>
      <c r="J48" s="53" t="str">
        <f>IF(J10="","",J10)</f>
        <v>25. 6. 2019</v>
      </c>
      <c r="K48" s="33"/>
      <c r="L48" s="36"/>
    </row>
    <row r="49" spans="2:47" s="1" customFormat="1" ht="6.9" customHeight="1">
      <c r="B49" s="32"/>
      <c r="C49" s="33"/>
      <c r="D49" s="33"/>
      <c r="E49" s="33"/>
      <c r="F49" s="33"/>
      <c r="G49" s="33"/>
      <c r="H49" s="33"/>
      <c r="I49" s="96"/>
      <c r="J49" s="33"/>
      <c r="K49" s="33"/>
      <c r="L49" s="36"/>
    </row>
    <row r="50" spans="2:47" s="1" customFormat="1" ht="12.6" customHeight="1">
      <c r="B50" s="32"/>
      <c r="C50" s="27" t="s">
        <v>24</v>
      </c>
      <c r="D50" s="33"/>
      <c r="E50" s="33"/>
      <c r="F50" s="25" t="str">
        <f>E13</f>
        <v>Psychiatrická nemocnice Marianny Oranžské</v>
      </c>
      <c r="G50" s="33"/>
      <c r="H50" s="33"/>
      <c r="I50" s="97" t="s">
        <v>32</v>
      </c>
      <c r="J50" s="30" t="str">
        <f>E19</f>
        <v>DIK Jeseník spol. s r.o.</v>
      </c>
      <c r="K50" s="33"/>
      <c r="L50" s="36"/>
    </row>
    <row r="51" spans="2:47" s="1" customFormat="1" ht="12.6" customHeight="1">
      <c r="B51" s="32"/>
      <c r="C51" s="27" t="s">
        <v>30</v>
      </c>
      <c r="D51" s="33"/>
      <c r="E51" s="33"/>
      <c r="F51" s="25" t="str">
        <f>IF(E16="","",E16)</f>
        <v>Vyplň údaj</v>
      </c>
      <c r="G51" s="33"/>
      <c r="H51" s="33"/>
      <c r="I51" s="97" t="s">
        <v>37</v>
      </c>
      <c r="J51" s="30" t="str">
        <f>E22</f>
        <v>DIK Jeseník s.r.o</v>
      </c>
      <c r="K51" s="33"/>
      <c r="L51" s="36"/>
    </row>
    <row r="52" spans="2:47" s="1" customFormat="1" ht="10.35" customHeight="1">
      <c r="B52" s="32"/>
      <c r="C52" s="33"/>
      <c r="D52" s="33"/>
      <c r="E52" s="33"/>
      <c r="F52" s="33"/>
      <c r="G52" s="33"/>
      <c r="H52" s="33"/>
      <c r="I52" s="96"/>
      <c r="J52" s="33"/>
      <c r="K52" s="33"/>
      <c r="L52" s="36"/>
    </row>
    <row r="53" spans="2:47" s="1" customFormat="1" ht="29.25" customHeight="1">
      <c r="B53" s="32"/>
      <c r="C53" s="122" t="s">
        <v>84</v>
      </c>
      <c r="D53" s="123"/>
      <c r="E53" s="123"/>
      <c r="F53" s="123"/>
      <c r="G53" s="123"/>
      <c r="H53" s="123"/>
      <c r="I53" s="124"/>
      <c r="J53" s="125" t="s">
        <v>85</v>
      </c>
      <c r="K53" s="123"/>
      <c r="L53" s="36"/>
    </row>
    <row r="54" spans="2:47" s="1" customFormat="1" ht="10.35" customHeight="1">
      <c r="B54" s="32"/>
      <c r="C54" s="33"/>
      <c r="D54" s="33"/>
      <c r="E54" s="33"/>
      <c r="F54" s="33"/>
      <c r="G54" s="33"/>
      <c r="H54" s="33"/>
      <c r="I54" s="96"/>
      <c r="J54" s="33"/>
      <c r="K54" s="33"/>
      <c r="L54" s="36"/>
    </row>
    <row r="55" spans="2:47" s="1" customFormat="1" ht="22.8" customHeight="1">
      <c r="B55" s="32"/>
      <c r="C55" s="126" t="s">
        <v>86</v>
      </c>
      <c r="D55" s="33"/>
      <c r="E55" s="33"/>
      <c r="F55" s="33"/>
      <c r="G55" s="33"/>
      <c r="H55" s="33"/>
      <c r="I55" s="96"/>
      <c r="J55" s="71">
        <f>J87</f>
        <v>0</v>
      </c>
      <c r="K55" s="33"/>
      <c r="L55" s="36"/>
      <c r="AU55" s="15" t="s">
        <v>87</v>
      </c>
    </row>
    <row r="56" spans="2:47" s="7" customFormat="1" ht="24.9" customHeight="1">
      <c r="B56" s="127"/>
      <c r="C56" s="128"/>
      <c r="D56" s="129" t="s">
        <v>88</v>
      </c>
      <c r="E56" s="130"/>
      <c r="F56" s="130"/>
      <c r="G56" s="130"/>
      <c r="H56" s="130"/>
      <c r="I56" s="131"/>
      <c r="J56" s="132">
        <f>J88</f>
        <v>0</v>
      </c>
      <c r="K56" s="128"/>
      <c r="L56" s="133"/>
    </row>
    <row r="57" spans="2:47" s="8" customFormat="1" ht="19.95" customHeight="1">
      <c r="B57" s="134"/>
      <c r="C57" s="135"/>
      <c r="D57" s="136" t="s">
        <v>89</v>
      </c>
      <c r="E57" s="137"/>
      <c r="F57" s="137"/>
      <c r="G57" s="137"/>
      <c r="H57" s="137"/>
      <c r="I57" s="138"/>
      <c r="J57" s="139">
        <f>J89</f>
        <v>0</v>
      </c>
      <c r="K57" s="135"/>
      <c r="L57" s="140"/>
    </row>
    <row r="58" spans="2:47" s="8" customFormat="1" ht="19.95" customHeight="1">
      <c r="B58" s="134"/>
      <c r="C58" s="135"/>
      <c r="D58" s="136" t="s">
        <v>90</v>
      </c>
      <c r="E58" s="137"/>
      <c r="F58" s="137"/>
      <c r="G58" s="137"/>
      <c r="H58" s="137"/>
      <c r="I58" s="138"/>
      <c r="J58" s="139">
        <f>J132</f>
        <v>0</v>
      </c>
      <c r="K58" s="135"/>
      <c r="L58" s="140"/>
    </row>
    <row r="59" spans="2:47" s="8" customFormat="1" ht="19.95" customHeight="1">
      <c r="B59" s="134"/>
      <c r="C59" s="135"/>
      <c r="D59" s="136" t="s">
        <v>91</v>
      </c>
      <c r="E59" s="137"/>
      <c r="F59" s="137"/>
      <c r="G59" s="137"/>
      <c r="H59" s="137"/>
      <c r="I59" s="138"/>
      <c r="J59" s="139">
        <f>J135</f>
        <v>0</v>
      </c>
      <c r="K59" s="135"/>
      <c r="L59" s="140"/>
    </row>
    <row r="60" spans="2:47" s="8" customFormat="1" ht="19.95" customHeight="1">
      <c r="B60" s="134"/>
      <c r="C60" s="135"/>
      <c r="D60" s="136" t="s">
        <v>92</v>
      </c>
      <c r="E60" s="137"/>
      <c r="F60" s="137"/>
      <c r="G60" s="137"/>
      <c r="H60" s="137"/>
      <c r="I60" s="138"/>
      <c r="J60" s="139">
        <f>J146</f>
        <v>0</v>
      </c>
      <c r="K60" s="135"/>
      <c r="L60" s="140"/>
    </row>
    <row r="61" spans="2:47" s="8" customFormat="1" ht="19.95" customHeight="1">
      <c r="B61" s="134"/>
      <c r="C61" s="135"/>
      <c r="D61" s="136" t="s">
        <v>93</v>
      </c>
      <c r="E61" s="137"/>
      <c r="F61" s="137"/>
      <c r="G61" s="137"/>
      <c r="H61" s="137"/>
      <c r="I61" s="138"/>
      <c r="J61" s="139">
        <f>J184</f>
        <v>0</v>
      </c>
      <c r="K61" s="135"/>
      <c r="L61" s="140"/>
    </row>
    <row r="62" spans="2:47" s="8" customFormat="1" ht="19.95" customHeight="1">
      <c r="B62" s="134"/>
      <c r="C62" s="135"/>
      <c r="D62" s="136" t="s">
        <v>94</v>
      </c>
      <c r="E62" s="137"/>
      <c r="F62" s="137"/>
      <c r="G62" s="137"/>
      <c r="H62" s="137"/>
      <c r="I62" s="138"/>
      <c r="J62" s="139">
        <f>J190</f>
        <v>0</v>
      </c>
      <c r="K62" s="135"/>
      <c r="L62" s="140"/>
    </row>
    <row r="63" spans="2:47" s="8" customFormat="1" ht="19.95" customHeight="1">
      <c r="B63" s="134"/>
      <c r="C63" s="135"/>
      <c r="D63" s="136" t="s">
        <v>95</v>
      </c>
      <c r="E63" s="137"/>
      <c r="F63" s="137"/>
      <c r="G63" s="137"/>
      <c r="H63" s="137"/>
      <c r="I63" s="138"/>
      <c r="J63" s="139">
        <f>J207</f>
        <v>0</v>
      </c>
      <c r="K63" s="135"/>
      <c r="L63" s="140"/>
    </row>
    <row r="64" spans="2:47" s="8" customFormat="1" ht="19.95" customHeight="1">
      <c r="B64" s="134"/>
      <c r="C64" s="135"/>
      <c r="D64" s="136" t="s">
        <v>96</v>
      </c>
      <c r="E64" s="137"/>
      <c r="F64" s="137"/>
      <c r="G64" s="137"/>
      <c r="H64" s="137"/>
      <c r="I64" s="138"/>
      <c r="J64" s="139">
        <f>J209</f>
        <v>0</v>
      </c>
      <c r="K64" s="135"/>
      <c r="L64" s="140"/>
    </row>
    <row r="65" spans="2:12" s="7" customFormat="1" ht="24.9" customHeight="1">
      <c r="B65" s="127"/>
      <c r="C65" s="128"/>
      <c r="D65" s="129" t="s">
        <v>97</v>
      </c>
      <c r="E65" s="130"/>
      <c r="F65" s="130"/>
      <c r="G65" s="130"/>
      <c r="H65" s="130"/>
      <c r="I65" s="131"/>
      <c r="J65" s="132">
        <f>J214</f>
        <v>0</v>
      </c>
      <c r="K65" s="128"/>
      <c r="L65" s="133"/>
    </row>
    <row r="66" spans="2:12" s="8" customFormat="1" ht="19.95" customHeight="1">
      <c r="B66" s="134"/>
      <c r="C66" s="135"/>
      <c r="D66" s="136" t="s">
        <v>98</v>
      </c>
      <c r="E66" s="137"/>
      <c r="F66" s="137"/>
      <c r="G66" s="137"/>
      <c r="H66" s="137"/>
      <c r="I66" s="138"/>
      <c r="J66" s="139">
        <f>J215</f>
        <v>0</v>
      </c>
      <c r="K66" s="135"/>
      <c r="L66" s="140"/>
    </row>
    <row r="67" spans="2:12" s="7" customFormat="1" ht="24.9" customHeight="1">
      <c r="B67" s="127"/>
      <c r="C67" s="128"/>
      <c r="D67" s="129" t="s">
        <v>99</v>
      </c>
      <c r="E67" s="130"/>
      <c r="F67" s="130"/>
      <c r="G67" s="130"/>
      <c r="H67" s="130"/>
      <c r="I67" s="131"/>
      <c r="J67" s="132">
        <f>J223</f>
        <v>0</v>
      </c>
      <c r="K67" s="128"/>
      <c r="L67" s="133"/>
    </row>
    <row r="68" spans="2:12" s="8" customFormat="1" ht="19.95" customHeight="1">
      <c r="B68" s="134"/>
      <c r="C68" s="135"/>
      <c r="D68" s="136" t="s">
        <v>100</v>
      </c>
      <c r="E68" s="137"/>
      <c r="F68" s="137"/>
      <c r="G68" s="137"/>
      <c r="H68" s="137"/>
      <c r="I68" s="138"/>
      <c r="J68" s="139">
        <f>J224</f>
        <v>0</v>
      </c>
      <c r="K68" s="135"/>
      <c r="L68" s="140"/>
    </row>
    <row r="69" spans="2:12" s="8" customFormat="1" ht="19.95" customHeight="1">
      <c r="B69" s="134"/>
      <c r="C69" s="135"/>
      <c r="D69" s="136" t="s">
        <v>101</v>
      </c>
      <c r="E69" s="137"/>
      <c r="F69" s="137"/>
      <c r="G69" s="137"/>
      <c r="H69" s="137"/>
      <c r="I69" s="138"/>
      <c r="J69" s="139">
        <f>J227</f>
        <v>0</v>
      </c>
      <c r="K69" s="135"/>
      <c r="L69" s="140"/>
    </row>
    <row r="70" spans="2:12" s="1" customFormat="1" ht="21.75" customHeight="1">
      <c r="B70" s="32"/>
      <c r="C70" s="33"/>
      <c r="D70" s="33"/>
      <c r="E70" s="33"/>
      <c r="F70" s="33"/>
      <c r="G70" s="33"/>
      <c r="H70" s="33"/>
      <c r="I70" s="96"/>
      <c r="J70" s="33"/>
      <c r="K70" s="33"/>
      <c r="L70" s="36"/>
    </row>
    <row r="71" spans="2:12" s="1" customFormat="1" ht="6.9" customHeight="1">
      <c r="B71" s="44"/>
      <c r="C71" s="45"/>
      <c r="D71" s="45"/>
      <c r="E71" s="45"/>
      <c r="F71" s="45"/>
      <c r="G71" s="45"/>
      <c r="H71" s="45"/>
      <c r="I71" s="118"/>
      <c r="J71" s="45"/>
      <c r="K71" s="45"/>
      <c r="L71" s="36"/>
    </row>
    <row r="75" spans="2:12" s="1" customFormat="1" ht="6.9" customHeight="1">
      <c r="B75" s="46"/>
      <c r="C75" s="47"/>
      <c r="D75" s="47"/>
      <c r="E75" s="47"/>
      <c r="F75" s="47"/>
      <c r="G75" s="47"/>
      <c r="H75" s="47"/>
      <c r="I75" s="121"/>
      <c r="J75" s="47"/>
      <c r="K75" s="47"/>
      <c r="L75" s="36"/>
    </row>
    <row r="76" spans="2:12" s="1" customFormat="1" ht="24.9" customHeight="1">
      <c r="B76" s="32"/>
      <c r="C76" s="21" t="s">
        <v>102</v>
      </c>
      <c r="D76" s="33"/>
      <c r="E76" s="33"/>
      <c r="F76" s="33"/>
      <c r="G76" s="33"/>
      <c r="H76" s="33"/>
      <c r="I76" s="96"/>
      <c r="J76" s="33"/>
      <c r="K76" s="33"/>
      <c r="L76" s="36"/>
    </row>
    <row r="77" spans="2:12" s="1" customFormat="1" ht="6.9" customHeight="1">
      <c r="B77" s="32"/>
      <c r="C77" s="33"/>
      <c r="D77" s="33"/>
      <c r="E77" s="33"/>
      <c r="F77" s="33"/>
      <c r="G77" s="33"/>
      <c r="H77" s="33"/>
      <c r="I77" s="96"/>
      <c r="J77" s="33"/>
      <c r="K77" s="33"/>
      <c r="L77" s="36"/>
    </row>
    <row r="78" spans="2:12" s="1" customFormat="1" ht="12" customHeight="1">
      <c r="B78" s="32"/>
      <c r="C78" s="27" t="s">
        <v>16</v>
      </c>
      <c r="D78" s="33"/>
      <c r="E78" s="33"/>
      <c r="F78" s="33"/>
      <c r="G78" s="33"/>
      <c r="H78" s="33"/>
      <c r="I78" s="96"/>
      <c r="J78" s="33"/>
      <c r="K78" s="33"/>
      <c r="L78" s="36"/>
    </row>
    <row r="79" spans="2:12" s="1" customFormat="1" ht="14.4" customHeight="1">
      <c r="B79" s="32"/>
      <c r="C79" s="33"/>
      <c r="D79" s="33"/>
      <c r="E79" s="240" t="str">
        <f>E7</f>
        <v>PNMO Bílá Voda OPRAVA KOMUNIKACE U KOTELNY</v>
      </c>
      <c r="F79" s="239"/>
      <c r="G79" s="239"/>
      <c r="H79" s="239"/>
      <c r="I79" s="96"/>
      <c r="J79" s="33"/>
      <c r="K79" s="33"/>
      <c r="L79" s="36"/>
    </row>
    <row r="80" spans="2:12" s="1" customFormat="1" ht="6.9" customHeight="1">
      <c r="B80" s="32"/>
      <c r="C80" s="33"/>
      <c r="D80" s="33"/>
      <c r="E80" s="33"/>
      <c r="F80" s="33"/>
      <c r="G80" s="33"/>
      <c r="H80" s="33"/>
      <c r="I80" s="96"/>
      <c r="J80" s="33"/>
      <c r="K80" s="33"/>
      <c r="L80" s="36"/>
    </row>
    <row r="81" spans="2:65" s="1" customFormat="1" ht="12" customHeight="1">
      <c r="B81" s="32"/>
      <c r="C81" s="27" t="s">
        <v>20</v>
      </c>
      <c r="D81" s="33"/>
      <c r="E81" s="33"/>
      <c r="F81" s="25" t="str">
        <f>F10</f>
        <v>Bílá Voda</v>
      </c>
      <c r="G81" s="33"/>
      <c r="H81" s="33"/>
      <c r="I81" s="97" t="s">
        <v>22</v>
      </c>
      <c r="J81" s="53" t="str">
        <f>IF(J10="","",J10)</f>
        <v>25. 6. 2019</v>
      </c>
      <c r="K81" s="33"/>
      <c r="L81" s="36"/>
    </row>
    <row r="82" spans="2:65" s="1" customFormat="1" ht="6.9" customHeight="1">
      <c r="B82" s="32"/>
      <c r="C82" s="33"/>
      <c r="D82" s="33"/>
      <c r="E82" s="33"/>
      <c r="F82" s="33"/>
      <c r="G82" s="33"/>
      <c r="H82" s="33"/>
      <c r="I82" s="96"/>
      <c r="J82" s="33"/>
      <c r="K82" s="33"/>
      <c r="L82" s="36"/>
    </row>
    <row r="83" spans="2:65" s="1" customFormat="1" ht="12.6" customHeight="1">
      <c r="B83" s="32"/>
      <c r="C83" s="27" t="s">
        <v>24</v>
      </c>
      <c r="D83" s="33"/>
      <c r="E83" s="33"/>
      <c r="F83" s="25" t="str">
        <f>E13</f>
        <v>Psychiatrická nemocnice Marianny Oranžské</v>
      </c>
      <c r="G83" s="33"/>
      <c r="H83" s="33"/>
      <c r="I83" s="97" t="s">
        <v>32</v>
      </c>
      <c r="J83" s="30" t="str">
        <f>E19</f>
        <v>DIK Jeseník spol. s r.o.</v>
      </c>
      <c r="K83" s="33"/>
      <c r="L83" s="36"/>
    </row>
    <row r="84" spans="2:65" s="1" customFormat="1" ht="12.6" customHeight="1">
      <c r="B84" s="32"/>
      <c r="C84" s="27" t="s">
        <v>30</v>
      </c>
      <c r="D84" s="33"/>
      <c r="E84" s="33"/>
      <c r="F84" s="25" t="str">
        <f>IF(E16="","",E16)</f>
        <v>Vyplň údaj</v>
      </c>
      <c r="G84" s="33"/>
      <c r="H84" s="33"/>
      <c r="I84" s="97" t="s">
        <v>37</v>
      </c>
      <c r="J84" s="30" t="str">
        <f>E22</f>
        <v>DIK Jeseník s.r.o</v>
      </c>
      <c r="K84" s="33"/>
      <c r="L84" s="36"/>
    </row>
    <row r="85" spans="2:65" s="1" customFormat="1" ht="10.35" customHeight="1">
      <c r="B85" s="32"/>
      <c r="C85" s="33"/>
      <c r="D85" s="33"/>
      <c r="E85" s="33"/>
      <c r="F85" s="33"/>
      <c r="G85" s="33"/>
      <c r="H85" s="33"/>
      <c r="I85" s="96"/>
      <c r="J85" s="33"/>
      <c r="K85" s="33"/>
      <c r="L85" s="36"/>
    </row>
    <row r="86" spans="2:65" s="9" customFormat="1" ht="29.25" customHeight="1">
      <c r="B86" s="141"/>
      <c r="C86" s="142" t="s">
        <v>103</v>
      </c>
      <c r="D86" s="143" t="s">
        <v>59</v>
      </c>
      <c r="E86" s="143" t="s">
        <v>55</v>
      </c>
      <c r="F86" s="143" t="s">
        <v>56</v>
      </c>
      <c r="G86" s="143" t="s">
        <v>104</v>
      </c>
      <c r="H86" s="143" t="s">
        <v>105</v>
      </c>
      <c r="I86" s="144" t="s">
        <v>106</v>
      </c>
      <c r="J86" s="143" t="s">
        <v>85</v>
      </c>
      <c r="K86" s="145" t="s">
        <v>107</v>
      </c>
      <c r="L86" s="146"/>
      <c r="M86" s="62" t="s">
        <v>1</v>
      </c>
      <c r="N86" s="63" t="s">
        <v>44</v>
      </c>
      <c r="O86" s="63" t="s">
        <v>108</v>
      </c>
      <c r="P86" s="63" t="s">
        <v>109</v>
      </c>
      <c r="Q86" s="63" t="s">
        <v>110</v>
      </c>
      <c r="R86" s="63" t="s">
        <v>111</v>
      </c>
      <c r="S86" s="63" t="s">
        <v>112</v>
      </c>
      <c r="T86" s="64" t="s">
        <v>113</v>
      </c>
    </row>
    <row r="87" spans="2:65" s="1" customFormat="1" ht="22.8" customHeight="1">
      <c r="B87" s="32"/>
      <c r="C87" s="69" t="s">
        <v>114</v>
      </c>
      <c r="D87" s="33"/>
      <c r="E87" s="33"/>
      <c r="F87" s="33"/>
      <c r="G87" s="33"/>
      <c r="H87" s="33"/>
      <c r="I87" s="96"/>
      <c r="J87" s="147">
        <f>BK87</f>
        <v>0</v>
      </c>
      <c r="K87" s="33"/>
      <c r="L87" s="36"/>
      <c r="M87" s="65"/>
      <c r="N87" s="66"/>
      <c r="O87" s="66"/>
      <c r="P87" s="148">
        <f>P88+P214+P223</f>
        <v>0</v>
      </c>
      <c r="Q87" s="66"/>
      <c r="R87" s="148">
        <f>R88+R214+R223</f>
        <v>230.47289499999999</v>
      </c>
      <c r="S87" s="66"/>
      <c r="T87" s="149">
        <f>T88+T214+T223</f>
        <v>40.26</v>
      </c>
      <c r="AT87" s="15" t="s">
        <v>73</v>
      </c>
      <c r="AU87" s="15" t="s">
        <v>87</v>
      </c>
      <c r="BK87" s="150">
        <f>BK88+BK214+BK223</f>
        <v>0</v>
      </c>
    </row>
    <row r="88" spans="2:65" s="10" customFormat="1" ht="25.95" customHeight="1">
      <c r="B88" s="151"/>
      <c r="C88" s="152"/>
      <c r="D88" s="153" t="s">
        <v>73</v>
      </c>
      <c r="E88" s="154" t="s">
        <v>115</v>
      </c>
      <c r="F88" s="154" t="s">
        <v>116</v>
      </c>
      <c r="G88" s="152"/>
      <c r="H88" s="152"/>
      <c r="I88" s="155"/>
      <c r="J88" s="156">
        <f>BK88</f>
        <v>0</v>
      </c>
      <c r="K88" s="152"/>
      <c r="L88" s="157"/>
      <c r="M88" s="158"/>
      <c r="N88" s="159"/>
      <c r="O88" s="159"/>
      <c r="P88" s="160">
        <f>P89+P132+P135+P146+P184+P190+P207+P209</f>
        <v>0</v>
      </c>
      <c r="Q88" s="159"/>
      <c r="R88" s="160">
        <f>R89+R132+R135+R146+R184+R190+R207+R209</f>
        <v>230.433415</v>
      </c>
      <c r="S88" s="159"/>
      <c r="T88" s="161">
        <f>T89+T132+T135+T146+T184+T190+T207+T209</f>
        <v>40.26</v>
      </c>
      <c r="AR88" s="162" t="s">
        <v>79</v>
      </c>
      <c r="AT88" s="163" t="s">
        <v>73</v>
      </c>
      <c r="AU88" s="163" t="s">
        <v>74</v>
      </c>
      <c r="AY88" s="162" t="s">
        <v>117</v>
      </c>
      <c r="BK88" s="164">
        <f>BK89+BK132+BK135+BK146+BK184+BK190+BK207+BK209</f>
        <v>0</v>
      </c>
    </row>
    <row r="89" spans="2:65" s="10" customFormat="1" ht="22.8" customHeight="1">
      <c r="B89" s="151"/>
      <c r="C89" s="152"/>
      <c r="D89" s="153" t="s">
        <v>73</v>
      </c>
      <c r="E89" s="165" t="s">
        <v>79</v>
      </c>
      <c r="F89" s="165" t="s">
        <v>118</v>
      </c>
      <c r="G89" s="152"/>
      <c r="H89" s="152"/>
      <c r="I89" s="155"/>
      <c r="J89" s="166">
        <f>BK89</f>
        <v>0</v>
      </c>
      <c r="K89" s="152"/>
      <c r="L89" s="157"/>
      <c r="M89" s="158"/>
      <c r="N89" s="159"/>
      <c r="O89" s="159"/>
      <c r="P89" s="160">
        <f>SUM(P90:P131)</f>
        <v>0</v>
      </c>
      <c r="Q89" s="159"/>
      <c r="R89" s="160">
        <f>SUM(R90:R131)</f>
        <v>5.6794999999999998E-2</v>
      </c>
      <c r="S89" s="159"/>
      <c r="T89" s="161">
        <f>SUM(T90:T131)</f>
        <v>40.26</v>
      </c>
      <c r="AR89" s="162" t="s">
        <v>79</v>
      </c>
      <c r="AT89" s="163" t="s">
        <v>73</v>
      </c>
      <c r="AU89" s="163" t="s">
        <v>79</v>
      </c>
      <c r="AY89" s="162" t="s">
        <v>117</v>
      </c>
      <c r="BK89" s="164">
        <f>SUM(BK90:BK131)</f>
        <v>0</v>
      </c>
    </row>
    <row r="90" spans="2:65" s="1" customFormat="1" ht="20.399999999999999" customHeight="1">
      <c r="B90" s="32"/>
      <c r="C90" s="167" t="s">
        <v>79</v>
      </c>
      <c r="D90" s="167" t="s">
        <v>119</v>
      </c>
      <c r="E90" s="168" t="s">
        <v>120</v>
      </c>
      <c r="F90" s="169" t="s">
        <v>121</v>
      </c>
      <c r="G90" s="170" t="s">
        <v>122</v>
      </c>
      <c r="H90" s="171">
        <v>183</v>
      </c>
      <c r="I90" s="172"/>
      <c r="J90" s="173">
        <f>ROUND(I90*H90,2)</f>
        <v>0</v>
      </c>
      <c r="K90" s="169" t="s">
        <v>123</v>
      </c>
      <c r="L90" s="36"/>
      <c r="M90" s="174" t="s">
        <v>1</v>
      </c>
      <c r="N90" s="175" t="s">
        <v>45</v>
      </c>
      <c r="O90" s="58"/>
      <c r="P90" s="176">
        <f>O90*H90</f>
        <v>0</v>
      </c>
      <c r="Q90" s="176">
        <v>0</v>
      </c>
      <c r="R90" s="176">
        <f>Q90*H90</f>
        <v>0</v>
      </c>
      <c r="S90" s="176">
        <v>0.22</v>
      </c>
      <c r="T90" s="177">
        <f>S90*H90</f>
        <v>40.26</v>
      </c>
      <c r="AR90" s="15" t="s">
        <v>124</v>
      </c>
      <c r="AT90" s="15" t="s">
        <v>119</v>
      </c>
      <c r="AU90" s="15" t="s">
        <v>81</v>
      </c>
      <c r="AY90" s="15" t="s">
        <v>117</v>
      </c>
      <c r="BE90" s="178">
        <f>IF(N90="základní",J90,0)</f>
        <v>0</v>
      </c>
      <c r="BF90" s="178">
        <f>IF(N90="snížená",J90,0)</f>
        <v>0</v>
      </c>
      <c r="BG90" s="178">
        <f>IF(N90="zákl. přenesená",J90,0)</f>
        <v>0</v>
      </c>
      <c r="BH90" s="178">
        <f>IF(N90="sníž. přenesená",J90,0)</f>
        <v>0</v>
      </c>
      <c r="BI90" s="178">
        <f>IF(N90="nulová",J90,0)</f>
        <v>0</v>
      </c>
      <c r="BJ90" s="15" t="s">
        <v>79</v>
      </c>
      <c r="BK90" s="178">
        <f>ROUND(I90*H90,2)</f>
        <v>0</v>
      </c>
      <c r="BL90" s="15" t="s">
        <v>124</v>
      </c>
      <c r="BM90" s="15" t="s">
        <v>125</v>
      </c>
    </row>
    <row r="91" spans="2:65" s="11" customFormat="1" ht="10.199999999999999">
      <c r="B91" s="179"/>
      <c r="C91" s="180"/>
      <c r="D91" s="181" t="s">
        <v>126</v>
      </c>
      <c r="E91" s="182" t="s">
        <v>1</v>
      </c>
      <c r="F91" s="183" t="s">
        <v>127</v>
      </c>
      <c r="G91" s="180"/>
      <c r="H91" s="182" t="s">
        <v>1</v>
      </c>
      <c r="I91" s="184"/>
      <c r="J91" s="180"/>
      <c r="K91" s="180"/>
      <c r="L91" s="185"/>
      <c r="M91" s="186"/>
      <c r="N91" s="187"/>
      <c r="O91" s="187"/>
      <c r="P91" s="187"/>
      <c r="Q91" s="187"/>
      <c r="R91" s="187"/>
      <c r="S91" s="187"/>
      <c r="T91" s="188"/>
      <c r="AT91" s="189" t="s">
        <v>126</v>
      </c>
      <c r="AU91" s="189" t="s">
        <v>81</v>
      </c>
      <c r="AV91" s="11" t="s">
        <v>79</v>
      </c>
      <c r="AW91" s="11" t="s">
        <v>36</v>
      </c>
      <c r="AX91" s="11" t="s">
        <v>74</v>
      </c>
      <c r="AY91" s="189" t="s">
        <v>117</v>
      </c>
    </row>
    <row r="92" spans="2:65" s="12" customFormat="1" ht="10.199999999999999">
      <c r="B92" s="190"/>
      <c r="C92" s="191"/>
      <c r="D92" s="181" t="s">
        <v>126</v>
      </c>
      <c r="E92" s="192" t="s">
        <v>1</v>
      </c>
      <c r="F92" s="193" t="s">
        <v>128</v>
      </c>
      <c r="G92" s="191"/>
      <c r="H92" s="194">
        <v>183</v>
      </c>
      <c r="I92" s="195"/>
      <c r="J92" s="191"/>
      <c r="K92" s="191"/>
      <c r="L92" s="196"/>
      <c r="M92" s="197"/>
      <c r="N92" s="198"/>
      <c r="O92" s="198"/>
      <c r="P92" s="198"/>
      <c r="Q92" s="198"/>
      <c r="R92" s="198"/>
      <c r="S92" s="198"/>
      <c r="T92" s="199"/>
      <c r="AT92" s="200" t="s">
        <v>126</v>
      </c>
      <c r="AU92" s="200" t="s">
        <v>81</v>
      </c>
      <c r="AV92" s="12" t="s">
        <v>81</v>
      </c>
      <c r="AW92" s="12" t="s">
        <v>36</v>
      </c>
      <c r="AX92" s="12" t="s">
        <v>74</v>
      </c>
      <c r="AY92" s="200" t="s">
        <v>117</v>
      </c>
    </row>
    <row r="93" spans="2:65" s="13" customFormat="1" ht="10.199999999999999">
      <c r="B93" s="201"/>
      <c r="C93" s="202"/>
      <c r="D93" s="181" t="s">
        <v>126</v>
      </c>
      <c r="E93" s="203" t="s">
        <v>1</v>
      </c>
      <c r="F93" s="204" t="s">
        <v>129</v>
      </c>
      <c r="G93" s="202"/>
      <c r="H93" s="205">
        <v>183</v>
      </c>
      <c r="I93" s="206"/>
      <c r="J93" s="202"/>
      <c r="K93" s="202"/>
      <c r="L93" s="207"/>
      <c r="M93" s="208"/>
      <c r="N93" s="209"/>
      <c r="O93" s="209"/>
      <c r="P93" s="209"/>
      <c r="Q93" s="209"/>
      <c r="R93" s="209"/>
      <c r="S93" s="209"/>
      <c r="T93" s="210"/>
      <c r="AT93" s="211" t="s">
        <v>126</v>
      </c>
      <c r="AU93" s="211" t="s">
        <v>81</v>
      </c>
      <c r="AV93" s="13" t="s">
        <v>124</v>
      </c>
      <c r="AW93" s="13" t="s">
        <v>36</v>
      </c>
      <c r="AX93" s="13" t="s">
        <v>79</v>
      </c>
      <c r="AY93" s="211" t="s">
        <v>117</v>
      </c>
    </row>
    <row r="94" spans="2:65" s="1" customFormat="1" ht="20.399999999999999" customHeight="1">
      <c r="B94" s="32"/>
      <c r="C94" s="167" t="s">
        <v>81</v>
      </c>
      <c r="D94" s="167" t="s">
        <v>119</v>
      </c>
      <c r="E94" s="168" t="s">
        <v>130</v>
      </c>
      <c r="F94" s="169" t="s">
        <v>131</v>
      </c>
      <c r="G94" s="170" t="s">
        <v>132</v>
      </c>
      <c r="H94" s="171">
        <v>158.31</v>
      </c>
      <c r="I94" s="172"/>
      <c r="J94" s="173">
        <f>ROUND(I94*H94,2)</f>
        <v>0</v>
      </c>
      <c r="K94" s="169" t="s">
        <v>123</v>
      </c>
      <c r="L94" s="36"/>
      <c r="M94" s="174" t="s">
        <v>1</v>
      </c>
      <c r="N94" s="175" t="s">
        <v>45</v>
      </c>
      <c r="O94" s="58"/>
      <c r="P94" s="176">
        <f>O94*H94</f>
        <v>0</v>
      </c>
      <c r="Q94" s="176">
        <v>0</v>
      </c>
      <c r="R94" s="176">
        <f>Q94*H94</f>
        <v>0</v>
      </c>
      <c r="S94" s="176">
        <v>0</v>
      </c>
      <c r="T94" s="177">
        <f>S94*H94</f>
        <v>0</v>
      </c>
      <c r="AR94" s="15" t="s">
        <v>124</v>
      </c>
      <c r="AT94" s="15" t="s">
        <v>119</v>
      </c>
      <c r="AU94" s="15" t="s">
        <v>81</v>
      </c>
      <c r="AY94" s="15" t="s">
        <v>117</v>
      </c>
      <c r="BE94" s="178">
        <f>IF(N94="základní",J94,0)</f>
        <v>0</v>
      </c>
      <c r="BF94" s="178">
        <f>IF(N94="snížená",J94,0)</f>
        <v>0</v>
      </c>
      <c r="BG94" s="178">
        <f>IF(N94="zákl. přenesená",J94,0)</f>
        <v>0</v>
      </c>
      <c r="BH94" s="178">
        <f>IF(N94="sníž. přenesená",J94,0)</f>
        <v>0</v>
      </c>
      <c r="BI94" s="178">
        <f>IF(N94="nulová",J94,0)</f>
        <v>0</v>
      </c>
      <c r="BJ94" s="15" t="s">
        <v>79</v>
      </c>
      <c r="BK94" s="178">
        <f>ROUND(I94*H94,2)</f>
        <v>0</v>
      </c>
      <c r="BL94" s="15" t="s">
        <v>124</v>
      </c>
      <c r="BM94" s="15" t="s">
        <v>133</v>
      </c>
    </row>
    <row r="95" spans="2:65" s="11" customFormat="1" ht="10.199999999999999">
      <c r="B95" s="179"/>
      <c r="C95" s="180"/>
      <c r="D95" s="181" t="s">
        <v>126</v>
      </c>
      <c r="E95" s="182" t="s">
        <v>1</v>
      </c>
      <c r="F95" s="183" t="s">
        <v>134</v>
      </c>
      <c r="G95" s="180"/>
      <c r="H95" s="182" t="s">
        <v>1</v>
      </c>
      <c r="I95" s="184"/>
      <c r="J95" s="180"/>
      <c r="K95" s="180"/>
      <c r="L95" s="185"/>
      <c r="M95" s="186"/>
      <c r="N95" s="187"/>
      <c r="O95" s="187"/>
      <c r="P95" s="187"/>
      <c r="Q95" s="187"/>
      <c r="R95" s="187"/>
      <c r="S95" s="187"/>
      <c r="T95" s="188"/>
      <c r="AT95" s="189" t="s">
        <v>126</v>
      </c>
      <c r="AU95" s="189" t="s">
        <v>81</v>
      </c>
      <c r="AV95" s="11" t="s">
        <v>79</v>
      </c>
      <c r="AW95" s="11" t="s">
        <v>36</v>
      </c>
      <c r="AX95" s="11" t="s">
        <v>74</v>
      </c>
      <c r="AY95" s="189" t="s">
        <v>117</v>
      </c>
    </row>
    <row r="96" spans="2:65" s="12" customFormat="1" ht="10.199999999999999">
      <c r="B96" s="190"/>
      <c r="C96" s="191"/>
      <c r="D96" s="181" t="s">
        <v>126</v>
      </c>
      <c r="E96" s="192" t="s">
        <v>1</v>
      </c>
      <c r="F96" s="193" t="s">
        <v>135</v>
      </c>
      <c r="G96" s="191"/>
      <c r="H96" s="194">
        <v>130.86000000000001</v>
      </c>
      <c r="I96" s="195"/>
      <c r="J96" s="191"/>
      <c r="K96" s="191"/>
      <c r="L96" s="196"/>
      <c r="M96" s="197"/>
      <c r="N96" s="198"/>
      <c r="O96" s="198"/>
      <c r="P96" s="198"/>
      <c r="Q96" s="198"/>
      <c r="R96" s="198"/>
      <c r="S96" s="198"/>
      <c r="T96" s="199"/>
      <c r="AT96" s="200" t="s">
        <v>126</v>
      </c>
      <c r="AU96" s="200" t="s">
        <v>81</v>
      </c>
      <c r="AV96" s="12" t="s">
        <v>81</v>
      </c>
      <c r="AW96" s="12" t="s">
        <v>36</v>
      </c>
      <c r="AX96" s="12" t="s">
        <v>74</v>
      </c>
      <c r="AY96" s="200" t="s">
        <v>117</v>
      </c>
    </row>
    <row r="97" spans="2:65" s="11" customFormat="1" ht="10.199999999999999">
      <c r="B97" s="179"/>
      <c r="C97" s="180"/>
      <c r="D97" s="181" t="s">
        <v>126</v>
      </c>
      <c r="E97" s="182" t="s">
        <v>1</v>
      </c>
      <c r="F97" s="183" t="s">
        <v>136</v>
      </c>
      <c r="G97" s="180"/>
      <c r="H97" s="182" t="s">
        <v>1</v>
      </c>
      <c r="I97" s="184"/>
      <c r="J97" s="180"/>
      <c r="K97" s="180"/>
      <c r="L97" s="185"/>
      <c r="M97" s="186"/>
      <c r="N97" s="187"/>
      <c r="O97" s="187"/>
      <c r="P97" s="187"/>
      <c r="Q97" s="187"/>
      <c r="R97" s="187"/>
      <c r="S97" s="187"/>
      <c r="T97" s="188"/>
      <c r="AT97" s="189" t="s">
        <v>126</v>
      </c>
      <c r="AU97" s="189" t="s">
        <v>81</v>
      </c>
      <c r="AV97" s="11" t="s">
        <v>79</v>
      </c>
      <c r="AW97" s="11" t="s">
        <v>36</v>
      </c>
      <c r="AX97" s="11" t="s">
        <v>74</v>
      </c>
      <c r="AY97" s="189" t="s">
        <v>117</v>
      </c>
    </row>
    <row r="98" spans="2:65" s="12" customFormat="1" ht="10.199999999999999">
      <c r="B98" s="190"/>
      <c r="C98" s="191"/>
      <c r="D98" s="181" t="s">
        <v>126</v>
      </c>
      <c r="E98" s="192" t="s">
        <v>1</v>
      </c>
      <c r="F98" s="193" t="s">
        <v>137</v>
      </c>
      <c r="G98" s="191"/>
      <c r="H98" s="194">
        <v>27.45</v>
      </c>
      <c r="I98" s="195"/>
      <c r="J98" s="191"/>
      <c r="K98" s="191"/>
      <c r="L98" s="196"/>
      <c r="M98" s="197"/>
      <c r="N98" s="198"/>
      <c r="O98" s="198"/>
      <c r="P98" s="198"/>
      <c r="Q98" s="198"/>
      <c r="R98" s="198"/>
      <c r="S98" s="198"/>
      <c r="T98" s="199"/>
      <c r="AT98" s="200" t="s">
        <v>126</v>
      </c>
      <c r="AU98" s="200" t="s">
        <v>81</v>
      </c>
      <c r="AV98" s="12" t="s">
        <v>81</v>
      </c>
      <c r="AW98" s="12" t="s">
        <v>36</v>
      </c>
      <c r="AX98" s="12" t="s">
        <v>74</v>
      </c>
      <c r="AY98" s="200" t="s">
        <v>117</v>
      </c>
    </row>
    <row r="99" spans="2:65" s="13" customFormat="1" ht="10.199999999999999">
      <c r="B99" s="201"/>
      <c r="C99" s="202"/>
      <c r="D99" s="181" t="s">
        <v>126</v>
      </c>
      <c r="E99" s="203" t="s">
        <v>1</v>
      </c>
      <c r="F99" s="204" t="s">
        <v>129</v>
      </c>
      <c r="G99" s="202"/>
      <c r="H99" s="205">
        <v>158.31</v>
      </c>
      <c r="I99" s="206"/>
      <c r="J99" s="202"/>
      <c r="K99" s="202"/>
      <c r="L99" s="207"/>
      <c r="M99" s="208"/>
      <c r="N99" s="209"/>
      <c r="O99" s="209"/>
      <c r="P99" s="209"/>
      <c r="Q99" s="209"/>
      <c r="R99" s="209"/>
      <c r="S99" s="209"/>
      <c r="T99" s="210"/>
      <c r="AT99" s="211" t="s">
        <v>126</v>
      </c>
      <c r="AU99" s="211" t="s">
        <v>81</v>
      </c>
      <c r="AV99" s="13" t="s">
        <v>124</v>
      </c>
      <c r="AW99" s="13" t="s">
        <v>36</v>
      </c>
      <c r="AX99" s="13" t="s">
        <v>79</v>
      </c>
      <c r="AY99" s="211" t="s">
        <v>117</v>
      </c>
    </row>
    <row r="100" spans="2:65" s="1" customFormat="1" ht="20.399999999999999" customHeight="1">
      <c r="B100" s="32"/>
      <c r="C100" s="167" t="s">
        <v>138</v>
      </c>
      <c r="D100" s="167" t="s">
        <v>119</v>
      </c>
      <c r="E100" s="168" t="s">
        <v>139</v>
      </c>
      <c r="F100" s="169" t="s">
        <v>140</v>
      </c>
      <c r="G100" s="170" t="s">
        <v>132</v>
      </c>
      <c r="H100" s="171">
        <v>3</v>
      </c>
      <c r="I100" s="172"/>
      <c r="J100" s="173">
        <f>ROUND(I100*H100,2)</f>
        <v>0</v>
      </c>
      <c r="K100" s="169" t="s">
        <v>123</v>
      </c>
      <c r="L100" s="36"/>
      <c r="M100" s="174" t="s">
        <v>1</v>
      </c>
      <c r="N100" s="175" t="s">
        <v>45</v>
      </c>
      <c r="O100" s="58"/>
      <c r="P100" s="176">
        <f>O100*H100</f>
        <v>0</v>
      </c>
      <c r="Q100" s="176">
        <v>0</v>
      </c>
      <c r="R100" s="176">
        <f>Q100*H100</f>
        <v>0</v>
      </c>
      <c r="S100" s="176">
        <v>0</v>
      </c>
      <c r="T100" s="177">
        <f>S100*H100</f>
        <v>0</v>
      </c>
      <c r="AR100" s="15" t="s">
        <v>124</v>
      </c>
      <c r="AT100" s="15" t="s">
        <v>119</v>
      </c>
      <c r="AU100" s="15" t="s">
        <v>81</v>
      </c>
      <c r="AY100" s="15" t="s">
        <v>117</v>
      </c>
      <c r="BE100" s="178">
        <f>IF(N100="základní",J100,0)</f>
        <v>0</v>
      </c>
      <c r="BF100" s="178">
        <f>IF(N100="snížená",J100,0)</f>
        <v>0</v>
      </c>
      <c r="BG100" s="178">
        <f>IF(N100="zákl. přenesená",J100,0)</f>
        <v>0</v>
      </c>
      <c r="BH100" s="178">
        <f>IF(N100="sníž. přenesená",J100,0)</f>
        <v>0</v>
      </c>
      <c r="BI100" s="178">
        <f>IF(N100="nulová",J100,0)</f>
        <v>0</v>
      </c>
      <c r="BJ100" s="15" t="s">
        <v>79</v>
      </c>
      <c r="BK100" s="178">
        <f>ROUND(I100*H100,2)</f>
        <v>0</v>
      </c>
      <c r="BL100" s="15" t="s">
        <v>124</v>
      </c>
      <c r="BM100" s="15" t="s">
        <v>141</v>
      </c>
    </row>
    <row r="101" spans="2:65" s="11" customFormat="1" ht="10.199999999999999">
      <c r="B101" s="179"/>
      <c r="C101" s="180"/>
      <c r="D101" s="181" t="s">
        <v>126</v>
      </c>
      <c r="E101" s="182" t="s">
        <v>1</v>
      </c>
      <c r="F101" s="183" t="s">
        <v>142</v>
      </c>
      <c r="G101" s="180"/>
      <c r="H101" s="182" t="s">
        <v>1</v>
      </c>
      <c r="I101" s="184"/>
      <c r="J101" s="180"/>
      <c r="K101" s="180"/>
      <c r="L101" s="185"/>
      <c r="M101" s="186"/>
      <c r="N101" s="187"/>
      <c r="O101" s="187"/>
      <c r="P101" s="187"/>
      <c r="Q101" s="187"/>
      <c r="R101" s="187"/>
      <c r="S101" s="187"/>
      <c r="T101" s="188"/>
      <c r="AT101" s="189" t="s">
        <v>126</v>
      </c>
      <c r="AU101" s="189" t="s">
        <v>81</v>
      </c>
      <c r="AV101" s="11" t="s">
        <v>79</v>
      </c>
      <c r="AW101" s="11" t="s">
        <v>36</v>
      </c>
      <c r="AX101" s="11" t="s">
        <v>74</v>
      </c>
      <c r="AY101" s="189" t="s">
        <v>117</v>
      </c>
    </row>
    <row r="102" spans="2:65" s="12" customFormat="1" ht="10.199999999999999">
      <c r="B102" s="190"/>
      <c r="C102" s="191"/>
      <c r="D102" s="181" t="s">
        <v>126</v>
      </c>
      <c r="E102" s="192" t="s">
        <v>1</v>
      </c>
      <c r="F102" s="193" t="s">
        <v>143</v>
      </c>
      <c r="G102" s="191"/>
      <c r="H102" s="194">
        <v>3</v>
      </c>
      <c r="I102" s="195"/>
      <c r="J102" s="191"/>
      <c r="K102" s="191"/>
      <c r="L102" s="196"/>
      <c r="M102" s="197"/>
      <c r="N102" s="198"/>
      <c r="O102" s="198"/>
      <c r="P102" s="198"/>
      <c r="Q102" s="198"/>
      <c r="R102" s="198"/>
      <c r="S102" s="198"/>
      <c r="T102" s="199"/>
      <c r="AT102" s="200" t="s">
        <v>126</v>
      </c>
      <c r="AU102" s="200" t="s">
        <v>81</v>
      </c>
      <c r="AV102" s="12" t="s">
        <v>81</v>
      </c>
      <c r="AW102" s="12" t="s">
        <v>36</v>
      </c>
      <c r="AX102" s="12" t="s">
        <v>74</v>
      </c>
      <c r="AY102" s="200" t="s">
        <v>117</v>
      </c>
    </row>
    <row r="103" spans="2:65" s="13" customFormat="1" ht="10.199999999999999">
      <c r="B103" s="201"/>
      <c r="C103" s="202"/>
      <c r="D103" s="181" t="s">
        <v>126</v>
      </c>
      <c r="E103" s="203" t="s">
        <v>1</v>
      </c>
      <c r="F103" s="204" t="s">
        <v>129</v>
      </c>
      <c r="G103" s="202"/>
      <c r="H103" s="205">
        <v>3</v>
      </c>
      <c r="I103" s="206"/>
      <c r="J103" s="202"/>
      <c r="K103" s="202"/>
      <c r="L103" s="207"/>
      <c r="M103" s="208"/>
      <c r="N103" s="209"/>
      <c r="O103" s="209"/>
      <c r="P103" s="209"/>
      <c r="Q103" s="209"/>
      <c r="R103" s="209"/>
      <c r="S103" s="209"/>
      <c r="T103" s="210"/>
      <c r="AT103" s="211" t="s">
        <v>126</v>
      </c>
      <c r="AU103" s="211" t="s">
        <v>81</v>
      </c>
      <c r="AV103" s="13" t="s">
        <v>124</v>
      </c>
      <c r="AW103" s="13" t="s">
        <v>36</v>
      </c>
      <c r="AX103" s="13" t="s">
        <v>79</v>
      </c>
      <c r="AY103" s="211" t="s">
        <v>117</v>
      </c>
    </row>
    <row r="104" spans="2:65" s="1" customFormat="1" ht="20.399999999999999" customHeight="1">
      <c r="B104" s="32"/>
      <c r="C104" s="167" t="s">
        <v>124</v>
      </c>
      <c r="D104" s="167" t="s">
        <v>119</v>
      </c>
      <c r="E104" s="168" t="s">
        <v>144</v>
      </c>
      <c r="F104" s="169" t="s">
        <v>145</v>
      </c>
      <c r="G104" s="170" t="s">
        <v>132</v>
      </c>
      <c r="H104" s="171">
        <v>149.16</v>
      </c>
      <c r="I104" s="172"/>
      <c r="J104" s="173">
        <f>ROUND(I104*H104,2)</f>
        <v>0</v>
      </c>
      <c r="K104" s="169" t="s">
        <v>123</v>
      </c>
      <c r="L104" s="36"/>
      <c r="M104" s="174" t="s">
        <v>1</v>
      </c>
      <c r="N104" s="175" t="s">
        <v>45</v>
      </c>
      <c r="O104" s="58"/>
      <c r="P104" s="176">
        <f>O104*H104</f>
        <v>0</v>
      </c>
      <c r="Q104" s="176">
        <v>0</v>
      </c>
      <c r="R104" s="176">
        <f>Q104*H104</f>
        <v>0</v>
      </c>
      <c r="S104" s="176">
        <v>0</v>
      </c>
      <c r="T104" s="177">
        <f>S104*H104</f>
        <v>0</v>
      </c>
      <c r="AR104" s="15" t="s">
        <v>124</v>
      </c>
      <c r="AT104" s="15" t="s">
        <v>119</v>
      </c>
      <c r="AU104" s="15" t="s">
        <v>81</v>
      </c>
      <c r="AY104" s="15" t="s">
        <v>117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15" t="s">
        <v>79</v>
      </c>
      <c r="BK104" s="178">
        <f>ROUND(I104*H104,2)</f>
        <v>0</v>
      </c>
      <c r="BL104" s="15" t="s">
        <v>124</v>
      </c>
      <c r="BM104" s="15" t="s">
        <v>146</v>
      </c>
    </row>
    <row r="105" spans="2:65" s="11" customFormat="1" ht="10.199999999999999">
      <c r="B105" s="179"/>
      <c r="C105" s="180"/>
      <c r="D105" s="181" t="s">
        <v>126</v>
      </c>
      <c r="E105" s="182" t="s">
        <v>1</v>
      </c>
      <c r="F105" s="183" t="s">
        <v>147</v>
      </c>
      <c r="G105" s="180"/>
      <c r="H105" s="182" t="s">
        <v>1</v>
      </c>
      <c r="I105" s="184"/>
      <c r="J105" s="180"/>
      <c r="K105" s="180"/>
      <c r="L105" s="185"/>
      <c r="M105" s="186"/>
      <c r="N105" s="187"/>
      <c r="O105" s="187"/>
      <c r="P105" s="187"/>
      <c r="Q105" s="187"/>
      <c r="R105" s="187"/>
      <c r="S105" s="187"/>
      <c r="T105" s="188"/>
      <c r="AT105" s="189" t="s">
        <v>126</v>
      </c>
      <c r="AU105" s="189" t="s">
        <v>81</v>
      </c>
      <c r="AV105" s="11" t="s">
        <v>79</v>
      </c>
      <c r="AW105" s="11" t="s">
        <v>36</v>
      </c>
      <c r="AX105" s="11" t="s">
        <v>74</v>
      </c>
      <c r="AY105" s="189" t="s">
        <v>117</v>
      </c>
    </row>
    <row r="106" spans="2:65" s="12" customFormat="1" ht="10.199999999999999">
      <c r="B106" s="190"/>
      <c r="C106" s="191"/>
      <c r="D106" s="181" t="s">
        <v>126</v>
      </c>
      <c r="E106" s="192" t="s">
        <v>1</v>
      </c>
      <c r="F106" s="193" t="s">
        <v>135</v>
      </c>
      <c r="G106" s="191"/>
      <c r="H106" s="194">
        <v>130.86000000000001</v>
      </c>
      <c r="I106" s="195"/>
      <c r="J106" s="191"/>
      <c r="K106" s="191"/>
      <c r="L106" s="196"/>
      <c r="M106" s="197"/>
      <c r="N106" s="198"/>
      <c r="O106" s="198"/>
      <c r="P106" s="198"/>
      <c r="Q106" s="198"/>
      <c r="R106" s="198"/>
      <c r="S106" s="198"/>
      <c r="T106" s="199"/>
      <c r="AT106" s="200" t="s">
        <v>126</v>
      </c>
      <c r="AU106" s="200" t="s">
        <v>81</v>
      </c>
      <c r="AV106" s="12" t="s">
        <v>81</v>
      </c>
      <c r="AW106" s="12" t="s">
        <v>36</v>
      </c>
      <c r="AX106" s="12" t="s">
        <v>74</v>
      </c>
      <c r="AY106" s="200" t="s">
        <v>117</v>
      </c>
    </row>
    <row r="107" spans="2:65" s="11" customFormat="1" ht="10.199999999999999">
      <c r="B107" s="179"/>
      <c r="C107" s="180"/>
      <c r="D107" s="181" t="s">
        <v>126</v>
      </c>
      <c r="E107" s="182" t="s">
        <v>1</v>
      </c>
      <c r="F107" s="183" t="s">
        <v>127</v>
      </c>
      <c r="G107" s="180"/>
      <c r="H107" s="182" t="s">
        <v>1</v>
      </c>
      <c r="I107" s="184"/>
      <c r="J107" s="180"/>
      <c r="K107" s="180"/>
      <c r="L107" s="185"/>
      <c r="M107" s="186"/>
      <c r="N107" s="187"/>
      <c r="O107" s="187"/>
      <c r="P107" s="187"/>
      <c r="Q107" s="187"/>
      <c r="R107" s="187"/>
      <c r="S107" s="187"/>
      <c r="T107" s="188"/>
      <c r="AT107" s="189" t="s">
        <v>126</v>
      </c>
      <c r="AU107" s="189" t="s">
        <v>81</v>
      </c>
      <c r="AV107" s="11" t="s">
        <v>79</v>
      </c>
      <c r="AW107" s="11" t="s">
        <v>36</v>
      </c>
      <c r="AX107" s="11" t="s">
        <v>74</v>
      </c>
      <c r="AY107" s="189" t="s">
        <v>117</v>
      </c>
    </row>
    <row r="108" spans="2:65" s="12" customFormat="1" ht="10.199999999999999">
      <c r="B108" s="190"/>
      <c r="C108" s="191"/>
      <c r="D108" s="181" t="s">
        <v>126</v>
      </c>
      <c r="E108" s="192" t="s">
        <v>1</v>
      </c>
      <c r="F108" s="193" t="s">
        <v>148</v>
      </c>
      <c r="G108" s="191"/>
      <c r="H108" s="194">
        <v>18.3</v>
      </c>
      <c r="I108" s="195"/>
      <c r="J108" s="191"/>
      <c r="K108" s="191"/>
      <c r="L108" s="196"/>
      <c r="M108" s="197"/>
      <c r="N108" s="198"/>
      <c r="O108" s="198"/>
      <c r="P108" s="198"/>
      <c r="Q108" s="198"/>
      <c r="R108" s="198"/>
      <c r="S108" s="198"/>
      <c r="T108" s="199"/>
      <c r="AT108" s="200" t="s">
        <v>126</v>
      </c>
      <c r="AU108" s="200" t="s">
        <v>81</v>
      </c>
      <c r="AV108" s="12" t="s">
        <v>81</v>
      </c>
      <c r="AW108" s="12" t="s">
        <v>36</v>
      </c>
      <c r="AX108" s="12" t="s">
        <v>74</v>
      </c>
      <c r="AY108" s="200" t="s">
        <v>117</v>
      </c>
    </row>
    <row r="109" spans="2:65" s="13" customFormat="1" ht="10.199999999999999">
      <c r="B109" s="201"/>
      <c r="C109" s="202"/>
      <c r="D109" s="181" t="s">
        <v>126</v>
      </c>
      <c r="E109" s="203" t="s">
        <v>1</v>
      </c>
      <c r="F109" s="204" t="s">
        <v>129</v>
      </c>
      <c r="G109" s="202"/>
      <c r="H109" s="205">
        <v>149.16000000000003</v>
      </c>
      <c r="I109" s="206"/>
      <c r="J109" s="202"/>
      <c r="K109" s="202"/>
      <c r="L109" s="207"/>
      <c r="M109" s="208"/>
      <c r="N109" s="209"/>
      <c r="O109" s="209"/>
      <c r="P109" s="209"/>
      <c r="Q109" s="209"/>
      <c r="R109" s="209"/>
      <c r="S109" s="209"/>
      <c r="T109" s="210"/>
      <c r="AT109" s="211" t="s">
        <v>126</v>
      </c>
      <c r="AU109" s="211" t="s">
        <v>81</v>
      </c>
      <c r="AV109" s="13" t="s">
        <v>124</v>
      </c>
      <c r="AW109" s="13" t="s">
        <v>36</v>
      </c>
      <c r="AX109" s="13" t="s">
        <v>79</v>
      </c>
      <c r="AY109" s="211" t="s">
        <v>117</v>
      </c>
    </row>
    <row r="110" spans="2:65" s="1" customFormat="1" ht="20.399999999999999" customHeight="1">
      <c r="B110" s="32"/>
      <c r="C110" s="167" t="s">
        <v>149</v>
      </c>
      <c r="D110" s="167" t="s">
        <v>119</v>
      </c>
      <c r="E110" s="168" t="s">
        <v>150</v>
      </c>
      <c r="F110" s="169" t="s">
        <v>151</v>
      </c>
      <c r="G110" s="170" t="s">
        <v>132</v>
      </c>
      <c r="H110" s="171">
        <v>82.344999999999999</v>
      </c>
      <c r="I110" s="172"/>
      <c r="J110" s="173">
        <f>ROUND(I110*H110,2)</f>
        <v>0</v>
      </c>
      <c r="K110" s="169" t="s">
        <v>123</v>
      </c>
      <c r="L110" s="36"/>
      <c r="M110" s="174" t="s">
        <v>1</v>
      </c>
      <c r="N110" s="175" t="s">
        <v>45</v>
      </c>
      <c r="O110" s="58"/>
      <c r="P110" s="176">
        <f>O110*H110</f>
        <v>0</v>
      </c>
      <c r="Q110" s="176">
        <v>0</v>
      </c>
      <c r="R110" s="176">
        <f>Q110*H110</f>
        <v>0</v>
      </c>
      <c r="S110" s="176">
        <v>0</v>
      </c>
      <c r="T110" s="177">
        <f>S110*H110</f>
        <v>0</v>
      </c>
      <c r="AR110" s="15" t="s">
        <v>124</v>
      </c>
      <c r="AT110" s="15" t="s">
        <v>119</v>
      </c>
      <c r="AU110" s="15" t="s">
        <v>81</v>
      </c>
      <c r="AY110" s="15" t="s">
        <v>117</v>
      </c>
      <c r="BE110" s="178">
        <f>IF(N110="základní",J110,0)</f>
        <v>0</v>
      </c>
      <c r="BF110" s="178">
        <f>IF(N110="snížená",J110,0)</f>
        <v>0</v>
      </c>
      <c r="BG110" s="178">
        <f>IF(N110="zákl. přenesená",J110,0)</f>
        <v>0</v>
      </c>
      <c r="BH110" s="178">
        <f>IF(N110="sníž. přenesená",J110,0)</f>
        <v>0</v>
      </c>
      <c r="BI110" s="178">
        <f>IF(N110="nulová",J110,0)</f>
        <v>0</v>
      </c>
      <c r="BJ110" s="15" t="s">
        <v>79</v>
      </c>
      <c r="BK110" s="178">
        <f>ROUND(I110*H110,2)</f>
        <v>0</v>
      </c>
      <c r="BL110" s="15" t="s">
        <v>124</v>
      </c>
      <c r="BM110" s="15" t="s">
        <v>152</v>
      </c>
    </row>
    <row r="111" spans="2:65" s="11" customFormat="1" ht="10.199999999999999">
      <c r="B111" s="179"/>
      <c r="C111" s="180"/>
      <c r="D111" s="181" t="s">
        <v>126</v>
      </c>
      <c r="E111" s="182" t="s">
        <v>1</v>
      </c>
      <c r="F111" s="183" t="s">
        <v>153</v>
      </c>
      <c r="G111" s="180"/>
      <c r="H111" s="182" t="s">
        <v>1</v>
      </c>
      <c r="I111" s="184"/>
      <c r="J111" s="180"/>
      <c r="K111" s="180"/>
      <c r="L111" s="185"/>
      <c r="M111" s="186"/>
      <c r="N111" s="187"/>
      <c r="O111" s="187"/>
      <c r="P111" s="187"/>
      <c r="Q111" s="187"/>
      <c r="R111" s="187"/>
      <c r="S111" s="187"/>
      <c r="T111" s="188"/>
      <c r="AT111" s="189" t="s">
        <v>126</v>
      </c>
      <c r="AU111" s="189" t="s">
        <v>81</v>
      </c>
      <c r="AV111" s="11" t="s">
        <v>79</v>
      </c>
      <c r="AW111" s="11" t="s">
        <v>36</v>
      </c>
      <c r="AX111" s="11" t="s">
        <v>74</v>
      </c>
      <c r="AY111" s="189" t="s">
        <v>117</v>
      </c>
    </row>
    <row r="112" spans="2:65" s="11" customFormat="1" ht="10.199999999999999">
      <c r="B112" s="179"/>
      <c r="C112" s="180"/>
      <c r="D112" s="181" t="s">
        <v>126</v>
      </c>
      <c r="E112" s="182" t="s">
        <v>1</v>
      </c>
      <c r="F112" s="183" t="s">
        <v>154</v>
      </c>
      <c r="G112" s="180"/>
      <c r="H112" s="182" t="s">
        <v>1</v>
      </c>
      <c r="I112" s="184"/>
      <c r="J112" s="180"/>
      <c r="K112" s="180"/>
      <c r="L112" s="185"/>
      <c r="M112" s="186"/>
      <c r="N112" s="187"/>
      <c r="O112" s="187"/>
      <c r="P112" s="187"/>
      <c r="Q112" s="187"/>
      <c r="R112" s="187"/>
      <c r="S112" s="187"/>
      <c r="T112" s="188"/>
      <c r="AT112" s="189" t="s">
        <v>126</v>
      </c>
      <c r="AU112" s="189" t="s">
        <v>81</v>
      </c>
      <c r="AV112" s="11" t="s">
        <v>79</v>
      </c>
      <c r="AW112" s="11" t="s">
        <v>36</v>
      </c>
      <c r="AX112" s="11" t="s">
        <v>74</v>
      </c>
      <c r="AY112" s="189" t="s">
        <v>117</v>
      </c>
    </row>
    <row r="113" spans="2:65" s="12" customFormat="1" ht="10.199999999999999">
      <c r="B113" s="190"/>
      <c r="C113" s="191"/>
      <c r="D113" s="181" t="s">
        <v>126</v>
      </c>
      <c r="E113" s="192" t="s">
        <v>1</v>
      </c>
      <c r="F113" s="193" t="s">
        <v>155</v>
      </c>
      <c r="G113" s="191"/>
      <c r="H113" s="194">
        <v>22.725000000000001</v>
      </c>
      <c r="I113" s="195"/>
      <c r="J113" s="191"/>
      <c r="K113" s="191"/>
      <c r="L113" s="196"/>
      <c r="M113" s="197"/>
      <c r="N113" s="198"/>
      <c r="O113" s="198"/>
      <c r="P113" s="198"/>
      <c r="Q113" s="198"/>
      <c r="R113" s="198"/>
      <c r="S113" s="198"/>
      <c r="T113" s="199"/>
      <c r="AT113" s="200" t="s">
        <v>126</v>
      </c>
      <c r="AU113" s="200" t="s">
        <v>81</v>
      </c>
      <c r="AV113" s="12" t="s">
        <v>81</v>
      </c>
      <c r="AW113" s="12" t="s">
        <v>36</v>
      </c>
      <c r="AX113" s="12" t="s">
        <v>74</v>
      </c>
      <c r="AY113" s="200" t="s">
        <v>117</v>
      </c>
    </row>
    <row r="114" spans="2:65" s="12" customFormat="1" ht="10.199999999999999">
      <c r="B114" s="190"/>
      <c r="C114" s="191"/>
      <c r="D114" s="181" t="s">
        <v>126</v>
      </c>
      <c r="E114" s="192" t="s">
        <v>1</v>
      </c>
      <c r="F114" s="193" t="s">
        <v>156</v>
      </c>
      <c r="G114" s="191"/>
      <c r="H114" s="194">
        <v>16</v>
      </c>
      <c r="I114" s="195"/>
      <c r="J114" s="191"/>
      <c r="K114" s="191"/>
      <c r="L114" s="196"/>
      <c r="M114" s="197"/>
      <c r="N114" s="198"/>
      <c r="O114" s="198"/>
      <c r="P114" s="198"/>
      <c r="Q114" s="198"/>
      <c r="R114" s="198"/>
      <c r="S114" s="198"/>
      <c r="T114" s="199"/>
      <c r="AT114" s="200" t="s">
        <v>126</v>
      </c>
      <c r="AU114" s="200" t="s">
        <v>81</v>
      </c>
      <c r="AV114" s="12" t="s">
        <v>81</v>
      </c>
      <c r="AW114" s="12" t="s">
        <v>36</v>
      </c>
      <c r="AX114" s="12" t="s">
        <v>74</v>
      </c>
      <c r="AY114" s="200" t="s">
        <v>117</v>
      </c>
    </row>
    <row r="115" spans="2:65" s="11" customFormat="1" ht="10.199999999999999">
      <c r="B115" s="179"/>
      <c r="C115" s="180"/>
      <c r="D115" s="181" t="s">
        <v>126</v>
      </c>
      <c r="E115" s="182" t="s">
        <v>1</v>
      </c>
      <c r="F115" s="183" t="s">
        <v>157</v>
      </c>
      <c r="G115" s="180"/>
      <c r="H115" s="182" t="s">
        <v>1</v>
      </c>
      <c r="I115" s="184"/>
      <c r="J115" s="180"/>
      <c r="K115" s="180"/>
      <c r="L115" s="185"/>
      <c r="M115" s="186"/>
      <c r="N115" s="187"/>
      <c r="O115" s="187"/>
      <c r="P115" s="187"/>
      <c r="Q115" s="187"/>
      <c r="R115" s="187"/>
      <c r="S115" s="187"/>
      <c r="T115" s="188"/>
      <c r="AT115" s="189" t="s">
        <v>126</v>
      </c>
      <c r="AU115" s="189" t="s">
        <v>81</v>
      </c>
      <c r="AV115" s="11" t="s">
        <v>79</v>
      </c>
      <c r="AW115" s="11" t="s">
        <v>36</v>
      </c>
      <c r="AX115" s="11" t="s">
        <v>74</v>
      </c>
      <c r="AY115" s="189" t="s">
        <v>117</v>
      </c>
    </row>
    <row r="116" spans="2:65" s="12" customFormat="1" ht="10.199999999999999">
      <c r="B116" s="190"/>
      <c r="C116" s="191"/>
      <c r="D116" s="181" t="s">
        <v>126</v>
      </c>
      <c r="E116" s="192" t="s">
        <v>1</v>
      </c>
      <c r="F116" s="193" t="s">
        <v>158</v>
      </c>
      <c r="G116" s="191"/>
      <c r="H116" s="194">
        <v>43.62</v>
      </c>
      <c r="I116" s="195"/>
      <c r="J116" s="191"/>
      <c r="K116" s="191"/>
      <c r="L116" s="196"/>
      <c r="M116" s="197"/>
      <c r="N116" s="198"/>
      <c r="O116" s="198"/>
      <c r="P116" s="198"/>
      <c r="Q116" s="198"/>
      <c r="R116" s="198"/>
      <c r="S116" s="198"/>
      <c r="T116" s="199"/>
      <c r="AT116" s="200" t="s">
        <v>126</v>
      </c>
      <c r="AU116" s="200" t="s">
        <v>81</v>
      </c>
      <c r="AV116" s="12" t="s">
        <v>81</v>
      </c>
      <c r="AW116" s="12" t="s">
        <v>36</v>
      </c>
      <c r="AX116" s="12" t="s">
        <v>74</v>
      </c>
      <c r="AY116" s="200" t="s">
        <v>117</v>
      </c>
    </row>
    <row r="117" spans="2:65" s="13" customFormat="1" ht="10.199999999999999">
      <c r="B117" s="201"/>
      <c r="C117" s="202"/>
      <c r="D117" s="181" t="s">
        <v>126</v>
      </c>
      <c r="E117" s="203" t="s">
        <v>1</v>
      </c>
      <c r="F117" s="204" t="s">
        <v>129</v>
      </c>
      <c r="G117" s="202"/>
      <c r="H117" s="205">
        <v>82.344999999999999</v>
      </c>
      <c r="I117" s="206"/>
      <c r="J117" s="202"/>
      <c r="K117" s="202"/>
      <c r="L117" s="207"/>
      <c r="M117" s="208"/>
      <c r="N117" s="209"/>
      <c r="O117" s="209"/>
      <c r="P117" s="209"/>
      <c r="Q117" s="209"/>
      <c r="R117" s="209"/>
      <c r="S117" s="209"/>
      <c r="T117" s="210"/>
      <c r="AT117" s="211" t="s">
        <v>126</v>
      </c>
      <c r="AU117" s="211" t="s">
        <v>81</v>
      </c>
      <c r="AV117" s="13" t="s">
        <v>124</v>
      </c>
      <c r="AW117" s="13" t="s">
        <v>36</v>
      </c>
      <c r="AX117" s="13" t="s">
        <v>79</v>
      </c>
      <c r="AY117" s="211" t="s">
        <v>117</v>
      </c>
    </row>
    <row r="118" spans="2:65" s="1" customFormat="1" ht="20.399999999999999" customHeight="1">
      <c r="B118" s="32"/>
      <c r="C118" s="167" t="s">
        <v>159</v>
      </c>
      <c r="D118" s="167" t="s">
        <v>119</v>
      </c>
      <c r="E118" s="168" t="s">
        <v>160</v>
      </c>
      <c r="F118" s="169" t="s">
        <v>161</v>
      </c>
      <c r="G118" s="170" t="s">
        <v>122</v>
      </c>
      <c r="H118" s="171">
        <v>290.8</v>
      </c>
      <c r="I118" s="172"/>
      <c r="J118" s="173">
        <f>ROUND(I118*H118,2)</f>
        <v>0</v>
      </c>
      <c r="K118" s="169" t="s">
        <v>123</v>
      </c>
      <c r="L118" s="36"/>
      <c r="M118" s="174" t="s">
        <v>1</v>
      </c>
      <c r="N118" s="175" t="s">
        <v>45</v>
      </c>
      <c r="O118" s="58"/>
      <c r="P118" s="176">
        <f>O118*H118</f>
        <v>0</v>
      </c>
      <c r="Q118" s="176">
        <v>0</v>
      </c>
      <c r="R118" s="176">
        <f>Q118*H118</f>
        <v>0</v>
      </c>
      <c r="S118" s="176">
        <v>0</v>
      </c>
      <c r="T118" s="177">
        <f>S118*H118</f>
        <v>0</v>
      </c>
      <c r="AR118" s="15" t="s">
        <v>124</v>
      </c>
      <c r="AT118" s="15" t="s">
        <v>119</v>
      </c>
      <c r="AU118" s="15" t="s">
        <v>81</v>
      </c>
      <c r="AY118" s="15" t="s">
        <v>117</v>
      </c>
      <c r="BE118" s="178">
        <f>IF(N118="základní",J118,0)</f>
        <v>0</v>
      </c>
      <c r="BF118" s="178">
        <f>IF(N118="snížená",J118,0)</f>
        <v>0</v>
      </c>
      <c r="BG118" s="178">
        <f>IF(N118="zákl. přenesená",J118,0)</f>
        <v>0</v>
      </c>
      <c r="BH118" s="178">
        <f>IF(N118="sníž. přenesená",J118,0)</f>
        <v>0</v>
      </c>
      <c r="BI118" s="178">
        <f>IF(N118="nulová",J118,0)</f>
        <v>0</v>
      </c>
      <c r="BJ118" s="15" t="s">
        <v>79</v>
      </c>
      <c r="BK118" s="178">
        <f>ROUND(I118*H118,2)</f>
        <v>0</v>
      </c>
      <c r="BL118" s="15" t="s">
        <v>124</v>
      </c>
      <c r="BM118" s="15" t="s">
        <v>162</v>
      </c>
    </row>
    <row r="119" spans="2:65" s="12" customFormat="1" ht="10.199999999999999">
      <c r="B119" s="190"/>
      <c r="C119" s="191"/>
      <c r="D119" s="181" t="s">
        <v>126</v>
      </c>
      <c r="E119" s="192" t="s">
        <v>1</v>
      </c>
      <c r="F119" s="193" t="s">
        <v>163</v>
      </c>
      <c r="G119" s="191"/>
      <c r="H119" s="194">
        <v>290.8</v>
      </c>
      <c r="I119" s="195"/>
      <c r="J119" s="191"/>
      <c r="K119" s="191"/>
      <c r="L119" s="196"/>
      <c r="M119" s="197"/>
      <c r="N119" s="198"/>
      <c r="O119" s="198"/>
      <c r="P119" s="198"/>
      <c r="Q119" s="198"/>
      <c r="R119" s="198"/>
      <c r="S119" s="198"/>
      <c r="T119" s="199"/>
      <c r="AT119" s="200" t="s">
        <v>126</v>
      </c>
      <c r="AU119" s="200" t="s">
        <v>81</v>
      </c>
      <c r="AV119" s="12" t="s">
        <v>81</v>
      </c>
      <c r="AW119" s="12" t="s">
        <v>36</v>
      </c>
      <c r="AX119" s="12" t="s">
        <v>79</v>
      </c>
      <c r="AY119" s="200" t="s">
        <v>117</v>
      </c>
    </row>
    <row r="120" spans="2:65" s="1" customFormat="1" ht="20.399999999999999" customHeight="1">
      <c r="B120" s="32"/>
      <c r="C120" s="167" t="s">
        <v>164</v>
      </c>
      <c r="D120" s="167" t="s">
        <v>119</v>
      </c>
      <c r="E120" s="168" t="s">
        <v>165</v>
      </c>
      <c r="F120" s="169" t="s">
        <v>166</v>
      </c>
      <c r="G120" s="170" t="s">
        <v>122</v>
      </c>
      <c r="H120" s="171">
        <v>53</v>
      </c>
      <c r="I120" s="172"/>
      <c r="J120" s="173">
        <f>ROUND(I120*H120,2)</f>
        <v>0</v>
      </c>
      <c r="K120" s="169" t="s">
        <v>123</v>
      </c>
      <c r="L120" s="36"/>
      <c r="M120" s="174" t="s">
        <v>1</v>
      </c>
      <c r="N120" s="175" t="s">
        <v>45</v>
      </c>
      <c r="O120" s="58"/>
      <c r="P120" s="176">
        <f>O120*H120</f>
        <v>0</v>
      </c>
      <c r="Q120" s="176">
        <v>0</v>
      </c>
      <c r="R120" s="176">
        <f>Q120*H120</f>
        <v>0</v>
      </c>
      <c r="S120" s="176">
        <v>0</v>
      </c>
      <c r="T120" s="177">
        <f>S120*H120</f>
        <v>0</v>
      </c>
      <c r="AR120" s="15" t="s">
        <v>124</v>
      </c>
      <c r="AT120" s="15" t="s">
        <v>119</v>
      </c>
      <c r="AU120" s="15" t="s">
        <v>81</v>
      </c>
      <c r="AY120" s="15" t="s">
        <v>117</v>
      </c>
      <c r="BE120" s="178">
        <f>IF(N120="základní",J120,0)</f>
        <v>0</v>
      </c>
      <c r="BF120" s="178">
        <f>IF(N120="snížená",J120,0)</f>
        <v>0</v>
      </c>
      <c r="BG120" s="178">
        <f>IF(N120="zákl. přenesená",J120,0)</f>
        <v>0</v>
      </c>
      <c r="BH120" s="178">
        <f>IF(N120="sníž. přenesená",J120,0)</f>
        <v>0</v>
      </c>
      <c r="BI120" s="178">
        <f>IF(N120="nulová",J120,0)</f>
        <v>0</v>
      </c>
      <c r="BJ120" s="15" t="s">
        <v>79</v>
      </c>
      <c r="BK120" s="178">
        <f>ROUND(I120*H120,2)</f>
        <v>0</v>
      </c>
      <c r="BL120" s="15" t="s">
        <v>124</v>
      </c>
      <c r="BM120" s="15" t="s">
        <v>167</v>
      </c>
    </row>
    <row r="121" spans="2:65" s="11" customFormat="1" ht="10.199999999999999">
      <c r="B121" s="179"/>
      <c r="C121" s="180"/>
      <c r="D121" s="181" t="s">
        <v>126</v>
      </c>
      <c r="E121" s="182" t="s">
        <v>1</v>
      </c>
      <c r="F121" s="183" t="s">
        <v>168</v>
      </c>
      <c r="G121" s="180"/>
      <c r="H121" s="182" t="s">
        <v>1</v>
      </c>
      <c r="I121" s="184"/>
      <c r="J121" s="180"/>
      <c r="K121" s="180"/>
      <c r="L121" s="185"/>
      <c r="M121" s="186"/>
      <c r="N121" s="187"/>
      <c r="O121" s="187"/>
      <c r="P121" s="187"/>
      <c r="Q121" s="187"/>
      <c r="R121" s="187"/>
      <c r="S121" s="187"/>
      <c r="T121" s="188"/>
      <c r="AT121" s="189" t="s">
        <v>126</v>
      </c>
      <c r="AU121" s="189" t="s">
        <v>81</v>
      </c>
      <c r="AV121" s="11" t="s">
        <v>79</v>
      </c>
      <c r="AW121" s="11" t="s">
        <v>36</v>
      </c>
      <c r="AX121" s="11" t="s">
        <v>74</v>
      </c>
      <c r="AY121" s="189" t="s">
        <v>117</v>
      </c>
    </row>
    <row r="122" spans="2:65" s="12" customFormat="1" ht="10.199999999999999">
      <c r="B122" s="190"/>
      <c r="C122" s="191"/>
      <c r="D122" s="181" t="s">
        <v>126</v>
      </c>
      <c r="E122" s="192" t="s">
        <v>1</v>
      </c>
      <c r="F122" s="193" t="s">
        <v>169</v>
      </c>
      <c r="G122" s="191"/>
      <c r="H122" s="194">
        <v>53</v>
      </c>
      <c r="I122" s="195"/>
      <c r="J122" s="191"/>
      <c r="K122" s="191"/>
      <c r="L122" s="196"/>
      <c r="M122" s="197"/>
      <c r="N122" s="198"/>
      <c r="O122" s="198"/>
      <c r="P122" s="198"/>
      <c r="Q122" s="198"/>
      <c r="R122" s="198"/>
      <c r="S122" s="198"/>
      <c r="T122" s="199"/>
      <c r="AT122" s="200" t="s">
        <v>126</v>
      </c>
      <c r="AU122" s="200" t="s">
        <v>81</v>
      </c>
      <c r="AV122" s="12" t="s">
        <v>81</v>
      </c>
      <c r="AW122" s="12" t="s">
        <v>36</v>
      </c>
      <c r="AX122" s="12" t="s">
        <v>79</v>
      </c>
      <c r="AY122" s="200" t="s">
        <v>117</v>
      </c>
    </row>
    <row r="123" spans="2:65" s="1" customFormat="1" ht="20.399999999999999" customHeight="1">
      <c r="B123" s="32"/>
      <c r="C123" s="167" t="s">
        <v>170</v>
      </c>
      <c r="D123" s="167" t="s">
        <v>119</v>
      </c>
      <c r="E123" s="168" t="s">
        <v>171</v>
      </c>
      <c r="F123" s="169" t="s">
        <v>172</v>
      </c>
      <c r="G123" s="170" t="s">
        <v>122</v>
      </c>
      <c r="H123" s="171">
        <v>53</v>
      </c>
      <c r="I123" s="172"/>
      <c r="J123" s="173">
        <f>ROUND(I123*H123,2)</f>
        <v>0</v>
      </c>
      <c r="K123" s="169" t="s">
        <v>123</v>
      </c>
      <c r="L123" s="36"/>
      <c r="M123" s="174" t="s">
        <v>1</v>
      </c>
      <c r="N123" s="175" t="s">
        <v>45</v>
      </c>
      <c r="O123" s="58"/>
      <c r="P123" s="176">
        <f>O123*H123</f>
        <v>0</v>
      </c>
      <c r="Q123" s="176">
        <v>0</v>
      </c>
      <c r="R123" s="176">
        <f>Q123*H123</f>
        <v>0</v>
      </c>
      <c r="S123" s="176">
        <v>0</v>
      </c>
      <c r="T123" s="177">
        <f>S123*H123</f>
        <v>0</v>
      </c>
      <c r="AR123" s="15" t="s">
        <v>124</v>
      </c>
      <c r="AT123" s="15" t="s">
        <v>119</v>
      </c>
      <c r="AU123" s="15" t="s">
        <v>81</v>
      </c>
      <c r="AY123" s="15" t="s">
        <v>117</v>
      </c>
      <c r="BE123" s="178">
        <f>IF(N123="základní",J123,0)</f>
        <v>0</v>
      </c>
      <c r="BF123" s="178">
        <f>IF(N123="snížená",J123,0)</f>
        <v>0</v>
      </c>
      <c r="BG123" s="178">
        <f>IF(N123="zákl. přenesená",J123,0)</f>
        <v>0</v>
      </c>
      <c r="BH123" s="178">
        <f>IF(N123="sníž. přenesená",J123,0)</f>
        <v>0</v>
      </c>
      <c r="BI123" s="178">
        <f>IF(N123="nulová",J123,0)</f>
        <v>0</v>
      </c>
      <c r="BJ123" s="15" t="s">
        <v>79</v>
      </c>
      <c r="BK123" s="178">
        <f>ROUND(I123*H123,2)</f>
        <v>0</v>
      </c>
      <c r="BL123" s="15" t="s">
        <v>124</v>
      </c>
      <c r="BM123" s="15" t="s">
        <v>173</v>
      </c>
    </row>
    <row r="124" spans="2:65" s="11" customFormat="1" ht="10.199999999999999">
      <c r="B124" s="179"/>
      <c r="C124" s="180"/>
      <c r="D124" s="181" t="s">
        <v>126</v>
      </c>
      <c r="E124" s="182" t="s">
        <v>1</v>
      </c>
      <c r="F124" s="183" t="s">
        <v>174</v>
      </c>
      <c r="G124" s="180"/>
      <c r="H124" s="182" t="s">
        <v>1</v>
      </c>
      <c r="I124" s="184"/>
      <c r="J124" s="180"/>
      <c r="K124" s="180"/>
      <c r="L124" s="185"/>
      <c r="M124" s="186"/>
      <c r="N124" s="187"/>
      <c r="O124" s="187"/>
      <c r="P124" s="187"/>
      <c r="Q124" s="187"/>
      <c r="R124" s="187"/>
      <c r="S124" s="187"/>
      <c r="T124" s="188"/>
      <c r="AT124" s="189" t="s">
        <v>126</v>
      </c>
      <c r="AU124" s="189" t="s">
        <v>81</v>
      </c>
      <c r="AV124" s="11" t="s">
        <v>79</v>
      </c>
      <c r="AW124" s="11" t="s">
        <v>36</v>
      </c>
      <c r="AX124" s="11" t="s">
        <v>74</v>
      </c>
      <c r="AY124" s="189" t="s">
        <v>117</v>
      </c>
    </row>
    <row r="125" spans="2:65" s="12" customFormat="1" ht="10.199999999999999">
      <c r="B125" s="190"/>
      <c r="C125" s="191"/>
      <c r="D125" s="181" t="s">
        <v>126</v>
      </c>
      <c r="E125" s="192" t="s">
        <v>1</v>
      </c>
      <c r="F125" s="193" t="s">
        <v>169</v>
      </c>
      <c r="G125" s="191"/>
      <c r="H125" s="194">
        <v>53</v>
      </c>
      <c r="I125" s="195"/>
      <c r="J125" s="191"/>
      <c r="K125" s="191"/>
      <c r="L125" s="196"/>
      <c r="M125" s="197"/>
      <c r="N125" s="198"/>
      <c r="O125" s="198"/>
      <c r="P125" s="198"/>
      <c r="Q125" s="198"/>
      <c r="R125" s="198"/>
      <c r="S125" s="198"/>
      <c r="T125" s="199"/>
      <c r="AT125" s="200" t="s">
        <v>126</v>
      </c>
      <c r="AU125" s="200" t="s">
        <v>81</v>
      </c>
      <c r="AV125" s="12" t="s">
        <v>81</v>
      </c>
      <c r="AW125" s="12" t="s">
        <v>36</v>
      </c>
      <c r="AX125" s="12" t="s">
        <v>74</v>
      </c>
      <c r="AY125" s="200" t="s">
        <v>117</v>
      </c>
    </row>
    <row r="126" spans="2:65" s="13" customFormat="1" ht="10.199999999999999">
      <c r="B126" s="201"/>
      <c r="C126" s="202"/>
      <c r="D126" s="181" t="s">
        <v>126</v>
      </c>
      <c r="E126" s="203" t="s">
        <v>1</v>
      </c>
      <c r="F126" s="204" t="s">
        <v>129</v>
      </c>
      <c r="G126" s="202"/>
      <c r="H126" s="205">
        <v>53</v>
      </c>
      <c r="I126" s="206"/>
      <c r="J126" s="202"/>
      <c r="K126" s="202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126</v>
      </c>
      <c r="AU126" s="211" t="s">
        <v>81</v>
      </c>
      <c r="AV126" s="13" t="s">
        <v>124</v>
      </c>
      <c r="AW126" s="13" t="s">
        <v>36</v>
      </c>
      <c r="AX126" s="13" t="s">
        <v>79</v>
      </c>
      <c r="AY126" s="211" t="s">
        <v>117</v>
      </c>
    </row>
    <row r="127" spans="2:65" s="1" customFormat="1" ht="20.399999999999999" customHeight="1">
      <c r="B127" s="32"/>
      <c r="C127" s="212" t="s">
        <v>175</v>
      </c>
      <c r="D127" s="212" t="s">
        <v>176</v>
      </c>
      <c r="E127" s="213" t="s">
        <v>177</v>
      </c>
      <c r="F127" s="214" t="s">
        <v>178</v>
      </c>
      <c r="G127" s="215" t="s">
        <v>179</v>
      </c>
      <c r="H127" s="216">
        <v>0.79500000000000004</v>
      </c>
      <c r="I127" s="217"/>
      <c r="J127" s="218">
        <f>ROUND(I127*H127,2)</f>
        <v>0</v>
      </c>
      <c r="K127" s="214" t="s">
        <v>123</v>
      </c>
      <c r="L127" s="219"/>
      <c r="M127" s="220" t="s">
        <v>1</v>
      </c>
      <c r="N127" s="221" t="s">
        <v>45</v>
      </c>
      <c r="O127" s="58"/>
      <c r="P127" s="176">
        <f>O127*H127</f>
        <v>0</v>
      </c>
      <c r="Q127" s="176">
        <v>1E-3</v>
      </c>
      <c r="R127" s="176">
        <f>Q127*H127</f>
        <v>7.9500000000000003E-4</v>
      </c>
      <c r="S127" s="176">
        <v>0</v>
      </c>
      <c r="T127" s="177">
        <f>S127*H127</f>
        <v>0</v>
      </c>
      <c r="AR127" s="15" t="s">
        <v>170</v>
      </c>
      <c r="AT127" s="15" t="s">
        <v>176</v>
      </c>
      <c r="AU127" s="15" t="s">
        <v>81</v>
      </c>
      <c r="AY127" s="15" t="s">
        <v>117</v>
      </c>
      <c r="BE127" s="178">
        <f>IF(N127="základní",J127,0)</f>
        <v>0</v>
      </c>
      <c r="BF127" s="178">
        <f>IF(N127="snížená",J127,0)</f>
        <v>0</v>
      </c>
      <c r="BG127" s="178">
        <f>IF(N127="zákl. přenesená",J127,0)</f>
        <v>0</v>
      </c>
      <c r="BH127" s="178">
        <f>IF(N127="sníž. přenesená",J127,0)</f>
        <v>0</v>
      </c>
      <c r="BI127" s="178">
        <f>IF(N127="nulová",J127,0)</f>
        <v>0</v>
      </c>
      <c r="BJ127" s="15" t="s">
        <v>79</v>
      </c>
      <c r="BK127" s="178">
        <f>ROUND(I127*H127,2)</f>
        <v>0</v>
      </c>
      <c r="BL127" s="15" t="s">
        <v>124</v>
      </c>
      <c r="BM127" s="15" t="s">
        <v>180</v>
      </c>
    </row>
    <row r="128" spans="2:65" s="12" customFormat="1" ht="10.199999999999999">
      <c r="B128" s="190"/>
      <c r="C128" s="191"/>
      <c r="D128" s="181" t="s">
        <v>126</v>
      </c>
      <c r="E128" s="191"/>
      <c r="F128" s="193" t="s">
        <v>181</v>
      </c>
      <c r="G128" s="191"/>
      <c r="H128" s="194">
        <v>0.79500000000000004</v>
      </c>
      <c r="I128" s="195"/>
      <c r="J128" s="191"/>
      <c r="K128" s="191"/>
      <c r="L128" s="196"/>
      <c r="M128" s="197"/>
      <c r="N128" s="198"/>
      <c r="O128" s="198"/>
      <c r="P128" s="198"/>
      <c r="Q128" s="198"/>
      <c r="R128" s="198"/>
      <c r="S128" s="198"/>
      <c r="T128" s="199"/>
      <c r="AT128" s="200" t="s">
        <v>126</v>
      </c>
      <c r="AU128" s="200" t="s">
        <v>81</v>
      </c>
      <c r="AV128" s="12" t="s">
        <v>81</v>
      </c>
      <c r="AW128" s="12" t="s">
        <v>4</v>
      </c>
      <c r="AX128" s="12" t="s">
        <v>79</v>
      </c>
      <c r="AY128" s="200" t="s">
        <v>117</v>
      </c>
    </row>
    <row r="129" spans="2:65" s="1" customFormat="1" ht="20.399999999999999" customHeight="1">
      <c r="B129" s="32"/>
      <c r="C129" s="167" t="s">
        <v>182</v>
      </c>
      <c r="D129" s="167" t="s">
        <v>119</v>
      </c>
      <c r="E129" s="168" t="s">
        <v>183</v>
      </c>
      <c r="F129" s="169" t="s">
        <v>184</v>
      </c>
      <c r="G129" s="170" t="s">
        <v>185</v>
      </c>
      <c r="H129" s="171">
        <v>4</v>
      </c>
      <c r="I129" s="172"/>
      <c r="J129" s="173">
        <f>ROUND(I129*H129,2)</f>
        <v>0</v>
      </c>
      <c r="K129" s="169" t="s">
        <v>123</v>
      </c>
      <c r="L129" s="36"/>
      <c r="M129" s="174" t="s">
        <v>1</v>
      </c>
      <c r="N129" s="175" t="s">
        <v>45</v>
      </c>
      <c r="O129" s="58"/>
      <c r="P129" s="176">
        <f>O129*H129</f>
        <v>0</v>
      </c>
      <c r="Q129" s="176">
        <v>0</v>
      </c>
      <c r="R129" s="176">
        <f>Q129*H129</f>
        <v>0</v>
      </c>
      <c r="S129" s="176">
        <v>0</v>
      </c>
      <c r="T129" s="177">
        <f>S129*H129</f>
        <v>0</v>
      </c>
      <c r="AR129" s="15" t="s">
        <v>124</v>
      </c>
      <c r="AT129" s="15" t="s">
        <v>119</v>
      </c>
      <c r="AU129" s="15" t="s">
        <v>81</v>
      </c>
      <c r="AY129" s="15" t="s">
        <v>117</v>
      </c>
      <c r="BE129" s="178">
        <f>IF(N129="základní",J129,0)</f>
        <v>0</v>
      </c>
      <c r="BF129" s="178">
        <f>IF(N129="snížená",J129,0)</f>
        <v>0</v>
      </c>
      <c r="BG129" s="178">
        <f>IF(N129="zákl. přenesená",J129,0)</f>
        <v>0</v>
      </c>
      <c r="BH129" s="178">
        <f>IF(N129="sníž. přenesená",J129,0)</f>
        <v>0</v>
      </c>
      <c r="BI129" s="178">
        <f>IF(N129="nulová",J129,0)</f>
        <v>0</v>
      </c>
      <c r="BJ129" s="15" t="s">
        <v>79</v>
      </c>
      <c r="BK129" s="178">
        <f>ROUND(I129*H129,2)</f>
        <v>0</v>
      </c>
      <c r="BL129" s="15" t="s">
        <v>124</v>
      </c>
      <c r="BM129" s="15" t="s">
        <v>186</v>
      </c>
    </row>
    <row r="130" spans="2:65" s="1" customFormat="1" ht="20.399999999999999" customHeight="1">
      <c r="B130" s="32"/>
      <c r="C130" s="212" t="s">
        <v>187</v>
      </c>
      <c r="D130" s="212" t="s">
        <v>176</v>
      </c>
      <c r="E130" s="213" t="s">
        <v>188</v>
      </c>
      <c r="F130" s="214" t="s">
        <v>189</v>
      </c>
      <c r="G130" s="215" t="s">
        <v>185</v>
      </c>
      <c r="H130" s="216">
        <v>2</v>
      </c>
      <c r="I130" s="217"/>
      <c r="J130" s="218">
        <f>ROUND(I130*H130,2)</f>
        <v>0</v>
      </c>
      <c r="K130" s="214" t="s">
        <v>123</v>
      </c>
      <c r="L130" s="219"/>
      <c r="M130" s="220" t="s">
        <v>1</v>
      </c>
      <c r="N130" s="221" t="s">
        <v>45</v>
      </c>
      <c r="O130" s="58"/>
      <c r="P130" s="176">
        <f>O130*H130</f>
        <v>0</v>
      </c>
      <c r="Q130" s="176">
        <v>0.01</v>
      </c>
      <c r="R130" s="176">
        <f>Q130*H130</f>
        <v>0.02</v>
      </c>
      <c r="S130" s="176">
        <v>0</v>
      </c>
      <c r="T130" s="177">
        <f>S130*H130</f>
        <v>0</v>
      </c>
      <c r="AR130" s="15" t="s">
        <v>170</v>
      </c>
      <c r="AT130" s="15" t="s">
        <v>176</v>
      </c>
      <c r="AU130" s="15" t="s">
        <v>81</v>
      </c>
      <c r="AY130" s="15" t="s">
        <v>117</v>
      </c>
      <c r="BE130" s="178">
        <f>IF(N130="základní",J130,0)</f>
        <v>0</v>
      </c>
      <c r="BF130" s="178">
        <f>IF(N130="snížená",J130,0)</f>
        <v>0</v>
      </c>
      <c r="BG130" s="178">
        <f>IF(N130="zákl. přenesená",J130,0)</f>
        <v>0</v>
      </c>
      <c r="BH130" s="178">
        <f>IF(N130="sníž. přenesená",J130,0)</f>
        <v>0</v>
      </c>
      <c r="BI130" s="178">
        <f>IF(N130="nulová",J130,0)</f>
        <v>0</v>
      </c>
      <c r="BJ130" s="15" t="s">
        <v>79</v>
      </c>
      <c r="BK130" s="178">
        <f>ROUND(I130*H130,2)</f>
        <v>0</v>
      </c>
      <c r="BL130" s="15" t="s">
        <v>124</v>
      </c>
      <c r="BM130" s="15" t="s">
        <v>190</v>
      </c>
    </row>
    <row r="131" spans="2:65" s="1" customFormat="1" ht="20.399999999999999" customHeight="1">
      <c r="B131" s="32"/>
      <c r="C131" s="212" t="s">
        <v>191</v>
      </c>
      <c r="D131" s="212" t="s">
        <v>176</v>
      </c>
      <c r="E131" s="213" t="s">
        <v>192</v>
      </c>
      <c r="F131" s="214" t="s">
        <v>193</v>
      </c>
      <c r="G131" s="215" t="s">
        <v>185</v>
      </c>
      <c r="H131" s="216">
        <v>2</v>
      </c>
      <c r="I131" s="217"/>
      <c r="J131" s="218">
        <f>ROUND(I131*H131,2)</f>
        <v>0</v>
      </c>
      <c r="K131" s="214" t="s">
        <v>123</v>
      </c>
      <c r="L131" s="219"/>
      <c r="M131" s="220" t="s">
        <v>1</v>
      </c>
      <c r="N131" s="221" t="s">
        <v>45</v>
      </c>
      <c r="O131" s="58"/>
      <c r="P131" s="176">
        <f>O131*H131</f>
        <v>0</v>
      </c>
      <c r="Q131" s="176">
        <v>1.7999999999999999E-2</v>
      </c>
      <c r="R131" s="176">
        <f>Q131*H131</f>
        <v>3.5999999999999997E-2</v>
      </c>
      <c r="S131" s="176">
        <v>0</v>
      </c>
      <c r="T131" s="177">
        <f>S131*H131</f>
        <v>0</v>
      </c>
      <c r="AR131" s="15" t="s">
        <v>170</v>
      </c>
      <c r="AT131" s="15" t="s">
        <v>176</v>
      </c>
      <c r="AU131" s="15" t="s">
        <v>81</v>
      </c>
      <c r="AY131" s="15" t="s">
        <v>117</v>
      </c>
      <c r="BE131" s="178">
        <f>IF(N131="základní",J131,0)</f>
        <v>0</v>
      </c>
      <c r="BF131" s="178">
        <f>IF(N131="snížená",J131,0)</f>
        <v>0</v>
      </c>
      <c r="BG131" s="178">
        <f>IF(N131="zákl. přenesená",J131,0)</f>
        <v>0</v>
      </c>
      <c r="BH131" s="178">
        <f>IF(N131="sníž. přenesená",J131,0)</f>
        <v>0</v>
      </c>
      <c r="BI131" s="178">
        <f>IF(N131="nulová",J131,0)</f>
        <v>0</v>
      </c>
      <c r="BJ131" s="15" t="s">
        <v>79</v>
      </c>
      <c r="BK131" s="178">
        <f>ROUND(I131*H131,2)</f>
        <v>0</v>
      </c>
      <c r="BL131" s="15" t="s">
        <v>124</v>
      </c>
      <c r="BM131" s="15" t="s">
        <v>194</v>
      </c>
    </row>
    <row r="132" spans="2:65" s="10" customFormat="1" ht="22.8" customHeight="1">
      <c r="B132" s="151"/>
      <c r="C132" s="152"/>
      <c r="D132" s="153" t="s">
        <v>73</v>
      </c>
      <c r="E132" s="165" t="s">
        <v>81</v>
      </c>
      <c r="F132" s="165" t="s">
        <v>195</v>
      </c>
      <c r="G132" s="152"/>
      <c r="H132" s="152"/>
      <c r="I132" s="155"/>
      <c r="J132" s="166">
        <f>BK132</f>
        <v>0</v>
      </c>
      <c r="K132" s="152"/>
      <c r="L132" s="157"/>
      <c r="M132" s="158"/>
      <c r="N132" s="159"/>
      <c r="O132" s="159"/>
      <c r="P132" s="160">
        <f>SUM(P133:P134)</f>
        <v>0</v>
      </c>
      <c r="Q132" s="159"/>
      <c r="R132" s="160">
        <f>SUM(R133:R134)</f>
        <v>9.5201400000000014</v>
      </c>
      <c r="S132" s="159"/>
      <c r="T132" s="161">
        <f>SUM(T133:T134)</f>
        <v>0</v>
      </c>
      <c r="AR132" s="162" t="s">
        <v>79</v>
      </c>
      <c r="AT132" s="163" t="s">
        <v>73</v>
      </c>
      <c r="AU132" s="163" t="s">
        <v>79</v>
      </c>
      <c r="AY132" s="162" t="s">
        <v>117</v>
      </c>
      <c r="BK132" s="164">
        <f>SUM(BK133:BK134)</f>
        <v>0</v>
      </c>
    </row>
    <row r="133" spans="2:65" s="1" customFormat="1" ht="20.399999999999999" customHeight="1">
      <c r="B133" s="32"/>
      <c r="C133" s="167" t="s">
        <v>196</v>
      </c>
      <c r="D133" s="167" t="s">
        <v>119</v>
      </c>
      <c r="E133" s="168" t="s">
        <v>197</v>
      </c>
      <c r="F133" s="169" t="s">
        <v>198</v>
      </c>
      <c r="G133" s="170" t="s">
        <v>199</v>
      </c>
      <c r="H133" s="171">
        <v>42</v>
      </c>
      <c r="I133" s="172"/>
      <c r="J133" s="173">
        <f>ROUND(I133*H133,2)</f>
        <v>0</v>
      </c>
      <c r="K133" s="169" t="s">
        <v>123</v>
      </c>
      <c r="L133" s="36"/>
      <c r="M133" s="174" t="s">
        <v>1</v>
      </c>
      <c r="N133" s="175" t="s">
        <v>45</v>
      </c>
      <c r="O133" s="58"/>
      <c r="P133" s="176">
        <f>O133*H133</f>
        <v>0</v>
      </c>
      <c r="Q133" s="176">
        <v>0.22656999999999999</v>
      </c>
      <c r="R133" s="176">
        <f>Q133*H133</f>
        <v>9.5159400000000005</v>
      </c>
      <c r="S133" s="176">
        <v>0</v>
      </c>
      <c r="T133" s="177">
        <f>S133*H133</f>
        <v>0</v>
      </c>
      <c r="AR133" s="15" t="s">
        <v>124</v>
      </c>
      <c r="AT133" s="15" t="s">
        <v>119</v>
      </c>
      <c r="AU133" s="15" t="s">
        <v>81</v>
      </c>
      <c r="AY133" s="15" t="s">
        <v>117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5" t="s">
        <v>79</v>
      </c>
      <c r="BK133" s="178">
        <f>ROUND(I133*H133,2)</f>
        <v>0</v>
      </c>
      <c r="BL133" s="15" t="s">
        <v>124</v>
      </c>
      <c r="BM133" s="15" t="s">
        <v>200</v>
      </c>
    </row>
    <row r="134" spans="2:65" s="1" customFormat="1" ht="20.399999999999999" customHeight="1">
      <c r="B134" s="32"/>
      <c r="C134" s="167" t="s">
        <v>201</v>
      </c>
      <c r="D134" s="167" t="s">
        <v>119</v>
      </c>
      <c r="E134" s="168" t="s">
        <v>202</v>
      </c>
      <c r="F134" s="169" t="s">
        <v>203</v>
      </c>
      <c r="G134" s="170" t="s">
        <v>199</v>
      </c>
      <c r="H134" s="171">
        <v>42</v>
      </c>
      <c r="I134" s="172"/>
      <c r="J134" s="173">
        <f>ROUND(I134*H134,2)</f>
        <v>0</v>
      </c>
      <c r="K134" s="169" t="s">
        <v>123</v>
      </c>
      <c r="L134" s="36"/>
      <c r="M134" s="174" t="s">
        <v>1</v>
      </c>
      <c r="N134" s="175" t="s">
        <v>45</v>
      </c>
      <c r="O134" s="58"/>
      <c r="P134" s="176">
        <f>O134*H134</f>
        <v>0</v>
      </c>
      <c r="Q134" s="176">
        <v>1E-4</v>
      </c>
      <c r="R134" s="176">
        <f>Q134*H134</f>
        <v>4.2000000000000006E-3</v>
      </c>
      <c r="S134" s="176">
        <v>0</v>
      </c>
      <c r="T134" s="177">
        <f>S134*H134</f>
        <v>0</v>
      </c>
      <c r="AR134" s="15" t="s">
        <v>124</v>
      </c>
      <c r="AT134" s="15" t="s">
        <v>119</v>
      </c>
      <c r="AU134" s="15" t="s">
        <v>81</v>
      </c>
      <c r="AY134" s="15" t="s">
        <v>117</v>
      </c>
      <c r="BE134" s="178">
        <f>IF(N134="základní",J134,0)</f>
        <v>0</v>
      </c>
      <c r="BF134" s="178">
        <f>IF(N134="snížená",J134,0)</f>
        <v>0</v>
      </c>
      <c r="BG134" s="178">
        <f>IF(N134="zákl. přenesená",J134,0)</f>
        <v>0</v>
      </c>
      <c r="BH134" s="178">
        <f>IF(N134="sníž. přenesená",J134,0)</f>
        <v>0</v>
      </c>
      <c r="BI134" s="178">
        <f>IF(N134="nulová",J134,0)</f>
        <v>0</v>
      </c>
      <c r="BJ134" s="15" t="s">
        <v>79</v>
      </c>
      <c r="BK134" s="178">
        <f>ROUND(I134*H134,2)</f>
        <v>0</v>
      </c>
      <c r="BL134" s="15" t="s">
        <v>124</v>
      </c>
      <c r="BM134" s="15" t="s">
        <v>204</v>
      </c>
    </row>
    <row r="135" spans="2:65" s="10" customFormat="1" ht="22.8" customHeight="1">
      <c r="B135" s="151"/>
      <c r="C135" s="152"/>
      <c r="D135" s="153" t="s">
        <v>73</v>
      </c>
      <c r="E135" s="165" t="s">
        <v>124</v>
      </c>
      <c r="F135" s="165" t="s">
        <v>205</v>
      </c>
      <c r="G135" s="152"/>
      <c r="H135" s="152"/>
      <c r="I135" s="155"/>
      <c r="J135" s="166">
        <f>BK135</f>
        <v>0</v>
      </c>
      <c r="K135" s="152"/>
      <c r="L135" s="157"/>
      <c r="M135" s="158"/>
      <c r="N135" s="159"/>
      <c r="O135" s="159"/>
      <c r="P135" s="160">
        <f>SUM(P136:P145)</f>
        <v>0</v>
      </c>
      <c r="Q135" s="159"/>
      <c r="R135" s="160">
        <f>SUM(R136:R145)</f>
        <v>15.604299999999999</v>
      </c>
      <c r="S135" s="159"/>
      <c r="T135" s="161">
        <f>SUM(T136:T145)</f>
        <v>0</v>
      </c>
      <c r="AR135" s="162" t="s">
        <v>79</v>
      </c>
      <c r="AT135" s="163" t="s">
        <v>73</v>
      </c>
      <c r="AU135" s="163" t="s">
        <v>79</v>
      </c>
      <c r="AY135" s="162" t="s">
        <v>117</v>
      </c>
      <c r="BK135" s="164">
        <f>SUM(BK136:BK145)</f>
        <v>0</v>
      </c>
    </row>
    <row r="136" spans="2:65" s="1" customFormat="1" ht="20.399999999999999" customHeight="1">
      <c r="B136" s="32"/>
      <c r="C136" s="167" t="s">
        <v>8</v>
      </c>
      <c r="D136" s="167" t="s">
        <v>119</v>
      </c>
      <c r="E136" s="168" t="s">
        <v>206</v>
      </c>
      <c r="F136" s="169" t="s">
        <v>207</v>
      </c>
      <c r="G136" s="170" t="s">
        <v>199</v>
      </c>
      <c r="H136" s="171">
        <v>85</v>
      </c>
      <c r="I136" s="172"/>
      <c r="J136" s="173">
        <f>ROUND(I136*H136,2)</f>
        <v>0</v>
      </c>
      <c r="K136" s="169" t="s">
        <v>123</v>
      </c>
      <c r="L136" s="36"/>
      <c r="M136" s="174" t="s">
        <v>1</v>
      </c>
      <c r="N136" s="175" t="s">
        <v>45</v>
      </c>
      <c r="O136" s="58"/>
      <c r="P136" s="176">
        <f>O136*H136</f>
        <v>0</v>
      </c>
      <c r="Q136" s="176">
        <v>8.0879999999999994E-2</v>
      </c>
      <c r="R136" s="176">
        <f>Q136*H136</f>
        <v>6.8747999999999996</v>
      </c>
      <c r="S136" s="176">
        <v>0</v>
      </c>
      <c r="T136" s="177">
        <f>S136*H136</f>
        <v>0</v>
      </c>
      <c r="AR136" s="15" t="s">
        <v>124</v>
      </c>
      <c r="AT136" s="15" t="s">
        <v>119</v>
      </c>
      <c r="AU136" s="15" t="s">
        <v>81</v>
      </c>
      <c r="AY136" s="15" t="s">
        <v>117</v>
      </c>
      <c r="BE136" s="178">
        <f>IF(N136="základní",J136,0)</f>
        <v>0</v>
      </c>
      <c r="BF136" s="178">
        <f>IF(N136="snížená",J136,0)</f>
        <v>0</v>
      </c>
      <c r="BG136" s="178">
        <f>IF(N136="zákl. přenesená",J136,0)</f>
        <v>0</v>
      </c>
      <c r="BH136" s="178">
        <f>IF(N136="sníž. přenesená",J136,0)</f>
        <v>0</v>
      </c>
      <c r="BI136" s="178">
        <f>IF(N136="nulová",J136,0)</f>
        <v>0</v>
      </c>
      <c r="BJ136" s="15" t="s">
        <v>79</v>
      </c>
      <c r="BK136" s="178">
        <f>ROUND(I136*H136,2)</f>
        <v>0</v>
      </c>
      <c r="BL136" s="15" t="s">
        <v>124</v>
      </c>
      <c r="BM136" s="15" t="s">
        <v>208</v>
      </c>
    </row>
    <row r="137" spans="2:65" s="12" customFormat="1" ht="10.199999999999999">
      <c r="B137" s="190"/>
      <c r="C137" s="191"/>
      <c r="D137" s="181" t="s">
        <v>126</v>
      </c>
      <c r="E137" s="192" t="s">
        <v>1</v>
      </c>
      <c r="F137" s="193" t="s">
        <v>209</v>
      </c>
      <c r="G137" s="191"/>
      <c r="H137" s="194">
        <v>85</v>
      </c>
      <c r="I137" s="195"/>
      <c r="J137" s="191"/>
      <c r="K137" s="191"/>
      <c r="L137" s="196"/>
      <c r="M137" s="197"/>
      <c r="N137" s="198"/>
      <c r="O137" s="198"/>
      <c r="P137" s="198"/>
      <c r="Q137" s="198"/>
      <c r="R137" s="198"/>
      <c r="S137" s="198"/>
      <c r="T137" s="199"/>
      <c r="AT137" s="200" t="s">
        <v>126</v>
      </c>
      <c r="AU137" s="200" t="s">
        <v>81</v>
      </c>
      <c r="AV137" s="12" t="s">
        <v>81</v>
      </c>
      <c r="AW137" s="12" t="s">
        <v>36</v>
      </c>
      <c r="AX137" s="12" t="s">
        <v>74</v>
      </c>
      <c r="AY137" s="200" t="s">
        <v>117</v>
      </c>
    </row>
    <row r="138" spans="2:65" s="13" customFormat="1" ht="10.199999999999999">
      <c r="B138" s="201"/>
      <c r="C138" s="202"/>
      <c r="D138" s="181" t="s">
        <v>126</v>
      </c>
      <c r="E138" s="203" t="s">
        <v>1</v>
      </c>
      <c r="F138" s="204" t="s">
        <v>129</v>
      </c>
      <c r="G138" s="202"/>
      <c r="H138" s="205">
        <v>85</v>
      </c>
      <c r="I138" s="206"/>
      <c r="J138" s="202"/>
      <c r="K138" s="202"/>
      <c r="L138" s="207"/>
      <c r="M138" s="208"/>
      <c r="N138" s="209"/>
      <c r="O138" s="209"/>
      <c r="P138" s="209"/>
      <c r="Q138" s="209"/>
      <c r="R138" s="209"/>
      <c r="S138" s="209"/>
      <c r="T138" s="210"/>
      <c r="AT138" s="211" t="s">
        <v>126</v>
      </c>
      <c r="AU138" s="211" t="s">
        <v>81</v>
      </c>
      <c r="AV138" s="13" t="s">
        <v>124</v>
      </c>
      <c r="AW138" s="13" t="s">
        <v>36</v>
      </c>
      <c r="AX138" s="13" t="s">
        <v>79</v>
      </c>
      <c r="AY138" s="211" t="s">
        <v>117</v>
      </c>
    </row>
    <row r="139" spans="2:65" s="1" customFormat="1" ht="20.399999999999999" customHeight="1">
      <c r="B139" s="32"/>
      <c r="C139" s="167" t="s">
        <v>210</v>
      </c>
      <c r="D139" s="167" t="s">
        <v>119</v>
      </c>
      <c r="E139" s="168" t="s">
        <v>211</v>
      </c>
      <c r="F139" s="169" t="s">
        <v>212</v>
      </c>
      <c r="G139" s="170" t="s">
        <v>199</v>
      </c>
      <c r="H139" s="171">
        <v>425</v>
      </c>
      <c r="I139" s="172"/>
      <c r="J139" s="173">
        <f>ROUND(I139*H139,2)</f>
        <v>0</v>
      </c>
      <c r="K139" s="169" t="s">
        <v>123</v>
      </c>
      <c r="L139" s="36"/>
      <c r="M139" s="174" t="s">
        <v>1</v>
      </c>
      <c r="N139" s="175" t="s">
        <v>45</v>
      </c>
      <c r="O139" s="58"/>
      <c r="P139" s="176">
        <f>O139*H139</f>
        <v>0</v>
      </c>
      <c r="Q139" s="176">
        <v>8.2199999999999999E-3</v>
      </c>
      <c r="R139" s="176">
        <f>Q139*H139</f>
        <v>3.4935</v>
      </c>
      <c r="S139" s="176">
        <v>0</v>
      </c>
      <c r="T139" s="177">
        <f>S139*H139</f>
        <v>0</v>
      </c>
      <c r="AR139" s="15" t="s">
        <v>124</v>
      </c>
      <c r="AT139" s="15" t="s">
        <v>119</v>
      </c>
      <c r="AU139" s="15" t="s">
        <v>81</v>
      </c>
      <c r="AY139" s="15" t="s">
        <v>117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15" t="s">
        <v>79</v>
      </c>
      <c r="BK139" s="178">
        <f>ROUND(I139*H139,2)</f>
        <v>0</v>
      </c>
      <c r="BL139" s="15" t="s">
        <v>124</v>
      </c>
      <c r="BM139" s="15" t="s">
        <v>213</v>
      </c>
    </row>
    <row r="140" spans="2:65" s="12" customFormat="1" ht="10.199999999999999">
      <c r="B140" s="190"/>
      <c r="C140" s="191"/>
      <c r="D140" s="181" t="s">
        <v>126</v>
      </c>
      <c r="E140" s="192" t="s">
        <v>1</v>
      </c>
      <c r="F140" s="193" t="s">
        <v>209</v>
      </c>
      <c r="G140" s="191"/>
      <c r="H140" s="194">
        <v>85</v>
      </c>
      <c r="I140" s="195"/>
      <c r="J140" s="191"/>
      <c r="K140" s="191"/>
      <c r="L140" s="196"/>
      <c r="M140" s="197"/>
      <c r="N140" s="198"/>
      <c r="O140" s="198"/>
      <c r="P140" s="198"/>
      <c r="Q140" s="198"/>
      <c r="R140" s="198"/>
      <c r="S140" s="198"/>
      <c r="T140" s="199"/>
      <c r="AT140" s="200" t="s">
        <v>126</v>
      </c>
      <c r="AU140" s="200" t="s">
        <v>81</v>
      </c>
      <c r="AV140" s="12" t="s">
        <v>81</v>
      </c>
      <c r="AW140" s="12" t="s">
        <v>36</v>
      </c>
      <c r="AX140" s="12" t="s">
        <v>79</v>
      </c>
      <c r="AY140" s="200" t="s">
        <v>117</v>
      </c>
    </row>
    <row r="141" spans="2:65" s="12" customFormat="1" ht="10.199999999999999">
      <c r="B141" s="190"/>
      <c r="C141" s="191"/>
      <c r="D141" s="181" t="s">
        <v>126</v>
      </c>
      <c r="E141" s="191"/>
      <c r="F141" s="193" t="s">
        <v>214</v>
      </c>
      <c r="G141" s="191"/>
      <c r="H141" s="194">
        <v>425</v>
      </c>
      <c r="I141" s="195"/>
      <c r="J141" s="191"/>
      <c r="K141" s="191"/>
      <c r="L141" s="196"/>
      <c r="M141" s="197"/>
      <c r="N141" s="198"/>
      <c r="O141" s="198"/>
      <c r="P141" s="198"/>
      <c r="Q141" s="198"/>
      <c r="R141" s="198"/>
      <c r="S141" s="198"/>
      <c r="T141" s="199"/>
      <c r="AT141" s="200" t="s">
        <v>126</v>
      </c>
      <c r="AU141" s="200" t="s">
        <v>81</v>
      </c>
      <c r="AV141" s="12" t="s">
        <v>81</v>
      </c>
      <c r="AW141" s="12" t="s">
        <v>4</v>
      </c>
      <c r="AX141" s="12" t="s">
        <v>79</v>
      </c>
      <c r="AY141" s="200" t="s">
        <v>117</v>
      </c>
    </row>
    <row r="142" spans="2:65" s="1" customFormat="1" ht="20.399999999999999" customHeight="1">
      <c r="B142" s="32"/>
      <c r="C142" s="212" t="s">
        <v>215</v>
      </c>
      <c r="D142" s="212" t="s">
        <v>176</v>
      </c>
      <c r="E142" s="213" t="s">
        <v>216</v>
      </c>
      <c r="F142" s="214" t="s">
        <v>217</v>
      </c>
      <c r="G142" s="215" t="s">
        <v>199</v>
      </c>
      <c r="H142" s="216">
        <v>93.5</v>
      </c>
      <c r="I142" s="217"/>
      <c r="J142" s="218">
        <f>ROUND(I142*H142,2)</f>
        <v>0</v>
      </c>
      <c r="K142" s="214" t="s">
        <v>123</v>
      </c>
      <c r="L142" s="219"/>
      <c r="M142" s="220" t="s">
        <v>1</v>
      </c>
      <c r="N142" s="221" t="s">
        <v>45</v>
      </c>
      <c r="O142" s="58"/>
      <c r="P142" s="176">
        <f>O142*H142</f>
        <v>0</v>
      </c>
      <c r="Q142" s="176">
        <v>5.6000000000000001E-2</v>
      </c>
      <c r="R142" s="176">
        <f>Q142*H142</f>
        <v>5.2359999999999998</v>
      </c>
      <c r="S142" s="176">
        <v>0</v>
      </c>
      <c r="T142" s="177">
        <f>S142*H142</f>
        <v>0</v>
      </c>
      <c r="AR142" s="15" t="s">
        <v>170</v>
      </c>
      <c r="AT142" s="15" t="s">
        <v>176</v>
      </c>
      <c r="AU142" s="15" t="s">
        <v>81</v>
      </c>
      <c r="AY142" s="15" t="s">
        <v>117</v>
      </c>
      <c r="BE142" s="178">
        <f>IF(N142="základní",J142,0)</f>
        <v>0</v>
      </c>
      <c r="BF142" s="178">
        <f>IF(N142="snížená",J142,0)</f>
        <v>0</v>
      </c>
      <c r="BG142" s="178">
        <f>IF(N142="zákl. přenesená",J142,0)</f>
        <v>0</v>
      </c>
      <c r="BH142" s="178">
        <f>IF(N142="sníž. přenesená",J142,0)</f>
        <v>0</v>
      </c>
      <c r="BI142" s="178">
        <f>IF(N142="nulová",J142,0)</f>
        <v>0</v>
      </c>
      <c r="BJ142" s="15" t="s">
        <v>79</v>
      </c>
      <c r="BK142" s="178">
        <f>ROUND(I142*H142,2)</f>
        <v>0</v>
      </c>
      <c r="BL142" s="15" t="s">
        <v>124</v>
      </c>
      <c r="BM142" s="15" t="s">
        <v>218</v>
      </c>
    </row>
    <row r="143" spans="2:65" s="12" customFormat="1" ht="10.199999999999999">
      <c r="B143" s="190"/>
      <c r="C143" s="191"/>
      <c r="D143" s="181" t="s">
        <v>126</v>
      </c>
      <c r="E143" s="192" t="s">
        <v>1</v>
      </c>
      <c r="F143" s="193" t="s">
        <v>209</v>
      </c>
      <c r="G143" s="191"/>
      <c r="H143" s="194">
        <v>85</v>
      </c>
      <c r="I143" s="195"/>
      <c r="J143" s="191"/>
      <c r="K143" s="191"/>
      <c r="L143" s="196"/>
      <c r="M143" s="197"/>
      <c r="N143" s="198"/>
      <c r="O143" s="198"/>
      <c r="P143" s="198"/>
      <c r="Q143" s="198"/>
      <c r="R143" s="198"/>
      <c r="S143" s="198"/>
      <c r="T143" s="199"/>
      <c r="AT143" s="200" t="s">
        <v>126</v>
      </c>
      <c r="AU143" s="200" t="s">
        <v>81</v>
      </c>
      <c r="AV143" s="12" t="s">
        <v>81</v>
      </c>
      <c r="AW143" s="12" t="s">
        <v>36</v>
      </c>
      <c r="AX143" s="12" t="s">
        <v>74</v>
      </c>
      <c r="AY143" s="200" t="s">
        <v>117</v>
      </c>
    </row>
    <row r="144" spans="2:65" s="13" customFormat="1" ht="10.199999999999999">
      <c r="B144" s="201"/>
      <c r="C144" s="202"/>
      <c r="D144" s="181" t="s">
        <v>126</v>
      </c>
      <c r="E144" s="203" t="s">
        <v>1</v>
      </c>
      <c r="F144" s="204" t="s">
        <v>129</v>
      </c>
      <c r="G144" s="202"/>
      <c r="H144" s="205">
        <v>85</v>
      </c>
      <c r="I144" s="206"/>
      <c r="J144" s="202"/>
      <c r="K144" s="202"/>
      <c r="L144" s="207"/>
      <c r="M144" s="208"/>
      <c r="N144" s="209"/>
      <c r="O144" s="209"/>
      <c r="P144" s="209"/>
      <c r="Q144" s="209"/>
      <c r="R144" s="209"/>
      <c r="S144" s="209"/>
      <c r="T144" s="210"/>
      <c r="AT144" s="211" t="s">
        <v>126</v>
      </c>
      <c r="AU144" s="211" t="s">
        <v>81</v>
      </c>
      <c r="AV144" s="13" t="s">
        <v>124</v>
      </c>
      <c r="AW144" s="13" t="s">
        <v>36</v>
      </c>
      <c r="AX144" s="13" t="s">
        <v>79</v>
      </c>
      <c r="AY144" s="211" t="s">
        <v>117</v>
      </c>
    </row>
    <row r="145" spans="2:65" s="12" customFormat="1" ht="10.199999999999999">
      <c r="B145" s="190"/>
      <c r="C145" s="191"/>
      <c r="D145" s="181" t="s">
        <v>126</v>
      </c>
      <c r="E145" s="191"/>
      <c r="F145" s="193" t="s">
        <v>219</v>
      </c>
      <c r="G145" s="191"/>
      <c r="H145" s="194">
        <v>93.5</v>
      </c>
      <c r="I145" s="195"/>
      <c r="J145" s="191"/>
      <c r="K145" s="191"/>
      <c r="L145" s="196"/>
      <c r="M145" s="197"/>
      <c r="N145" s="198"/>
      <c r="O145" s="198"/>
      <c r="P145" s="198"/>
      <c r="Q145" s="198"/>
      <c r="R145" s="198"/>
      <c r="S145" s="198"/>
      <c r="T145" s="199"/>
      <c r="AT145" s="200" t="s">
        <v>126</v>
      </c>
      <c r="AU145" s="200" t="s">
        <v>81</v>
      </c>
      <c r="AV145" s="12" t="s">
        <v>81</v>
      </c>
      <c r="AW145" s="12" t="s">
        <v>4</v>
      </c>
      <c r="AX145" s="12" t="s">
        <v>79</v>
      </c>
      <c r="AY145" s="200" t="s">
        <v>117</v>
      </c>
    </row>
    <row r="146" spans="2:65" s="10" customFormat="1" ht="22.8" customHeight="1">
      <c r="B146" s="151"/>
      <c r="C146" s="152"/>
      <c r="D146" s="153" t="s">
        <v>73</v>
      </c>
      <c r="E146" s="165" t="s">
        <v>149</v>
      </c>
      <c r="F146" s="165" t="s">
        <v>220</v>
      </c>
      <c r="G146" s="152"/>
      <c r="H146" s="152"/>
      <c r="I146" s="155"/>
      <c r="J146" s="166">
        <f>BK146</f>
        <v>0</v>
      </c>
      <c r="K146" s="152"/>
      <c r="L146" s="157"/>
      <c r="M146" s="158"/>
      <c r="N146" s="159"/>
      <c r="O146" s="159"/>
      <c r="P146" s="160">
        <f>SUM(P147:P183)</f>
        <v>0</v>
      </c>
      <c r="Q146" s="159"/>
      <c r="R146" s="160">
        <f>SUM(R147:R183)</f>
        <v>171.48195000000001</v>
      </c>
      <c r="S146" s="159"/>
      <c r="T146" s="161">
        <f>SUM(T147:T183)</f>
        <v>0</v>
      </c>
      <c r="AR146" s="162" t="s">
        <v>79</v>
      </c>
      <c r="AT146" s="163" t="s">
        <v>73</v>
      </c>
      <c r="AU146" s="163" t="s">
        <v>79</v>
      </c>
      <c r="AY146" s="162" t="s">
        <v>117</v>
      </c>
      <c r="BK146" s="164">
        <f>SUM(BK147:BK183)</f>
        <v>0</v>
      </c>
    </row>
    <row r="147" spans="2:65" s="1" customFormat="1" ht="20.399999999999999" customHeight="1">
      <c r="B147" s="32"/>
      <c r="C147" s="167" t="s">
        <v>221</v>
      </c>
      <c r="D147" s="167" t="s">
        <v>119</v>
      </c>
      <c r="E147" s="168" t="s">
        <v>222</v>
      </c>
      <c r="F147" s="169" t="s">
        <v>223</v>
      </c>
      <c r="G147" s="170" t="s">
        <v>122</v>
      </c>
      <c r="H147" s="171">
        <v>383</v>
      </c>
      <c r="I147" s="172"/>
      <c r="J147" s="173">
        <f>ROUND(I147*H147,2)</f>
        <v>0</v>
      </c>
      <c r="K147" s="169" t="s">
        <v>123</v>
      </c>
      <c r="L147" s="36"/>
      <c r="M147" s="174" t="s">
        <v>1</v>
      </c>
      <c r="N147" s="175" t="s">
        <v>45</v>
      </c>
      <c r="O147" s="58"/>
      <c r="P147" s="176">
        <f>O147*H147</f>
        <v>0</v>
      </c>
      <c r="Q147" s="176">
        <v>0.27994000000000002</v>
      </c>
      <c r="R147" s="176">
        <f>Q147*H147</f>
        <v>107.21702000000001</v>
      </c>
      <c r="S147" s="176">
        <v>0</v>
      </c>
      <c r="T147" s="177">
        <f>S147*H147</f>
        <v>0</v>
      </c>
      <c r="AR147" s="15" t="s">
        <v>124</v>
      </c>
      <c r="AT147" s="15" t="s">
        <v>119</v>
      </c>
      <c r="AU147" s="15" t="s">
        <v>81</v>
      </c>
      <c r="AY147" s="15" t="s">
        <v>117</v>
      </c>
      <c r="BE147" s="178">
        <f>IF(N147="základní",J147,0)</f>
        <v>0</v>
      </c>
      <c r="BF147" s="178">
        <f>IF(N147="snížená",J147,0)</f>
        <v>0</v>
      </c>
      <c r="BG147" s="178">
        <f>IF(N147="zákl. přenesená",J147,0)</f>
        <v>0</v>
      </c>
      <c r="BH147" s="178">
        <f>IF(N147="sníž. přenesená",J147,0)</f>
        <v>0</v>
      </c>
      <c r="BI147" s="178">
        <f>IF(N147="nulová",J147,0)</f>
        <v>0</v>
      </c>
      <c r="BJ147" s="15" t="s">
        <v>79</v>
      </c>
      <c r="BK147" s="178">
        <f>ROUND(I147*H147,2)</f>
        <v>0</v>
      </c>
      <c r="BL147" s="15" t="s">
        <v>124</v>
      </c>
      <c r="BM147" s="15" t="s">
        <v>224</v>
      </c>
    </row>
    <row r="148" spans="2:65" s="11" customFormat="1" ht="10.199999999999999">
      <c r="B148" s="179"/>
      <c r="C148" s="180"/>
      <c r="D148" s="181" t="s">
        <v>126</v>
      </c>
      <c r="E148" s="182" t="s">
        <v>1</v>
      </c>
      <c r="F148" s="183" t="s">
        <v>225</v>
      </c>
      <c r="G148" s="180"/>
      <c r="H148" s="182" t="s">
        <v>1</v>
      </c>
      <c r="I148" s="184"/>
      <c r="J148" s="180"/>
      <c r="K148" s="180"/>
      <c r="L148" s="185"/>
      <c r="M148" s="186"/>
      <c r="N148" s="187"/>
      <c r="O148" s="187"/>
      <c r="P148" s="187"/>
      <c r="Q148" s="187"/>
      <c r="R148" s="187"/>
      <c r="S148" s="187"/>
      <c r="T148" s="188"/>
      <c r="AT148" s="189" t="s">
        <v>126</v>
      </c>
      <c r="AU148" s="189" t="s">
        <v>81</v>
      </c>
      <c r="AV148" s="11" t="s">
        <v>79</v>
      </c>
      <c r="AW148" s="11" t="s">
        <v>36</v>
      </c>
      <c r="AX148" s="11" t="s">
        <v>74</v>
      </c>
      <c r="AY148" s="189" t="s">
        <v>117</v>
      </c>
    </row>
    <row r="149" spans="2:65" s="12" customFormat="1" ht="10.199999999999999">
      <c r="B149" s="190"/>
      <c r="C149" s="191"/>
      <c r="D149" s="181" t="s">
        <v>126</v>
      </c>
      <c r="E149" s="192" t="s">
        <v>1</v>
      </c>
      <c r="F149" s="193" t="s">
        <v>226</v>
      </c>
      <c r="G149" s="191"/>
      <c r="H149" s="194">
        <v>151.5</v>
      </c>
      <c r="I149" s="195"/>
      <c r="J149" s="191"/>
      <c r="K149" s="191"/>
      <c r="L149" s="196"/>
      <c r="M149" s="197"/>
      <c r="N149" s="198"/>
      <c r="O149" s="198"/>
      <c r="P149" s="198"/>
      <c r="Q149" s="198"/>
      <c r="R149" s="198"/>
      <c r="S149" s="198"/>
      <c r="T149" s="199"/>
      <c r="AT149" s="200" t="s">
        <v>126</v>
      </c>
      <c r="AU149" s="200" t="s">
        <v>81</v>
      </c>
      <c r="AV149" s="12" t="s">
        <v>81</v>
      </c>
      <c r="AW149" s="12" t="s">
        <v>36</v>
      </c>
      <c r="AX149" s="12" t="s">
        <v>74</v>
      </c>
      <c r="AY149" s="200" t="s">
        <v>117</v>
      </c>
    </row>
    <row r="150" spans="2:65" s="12" customFormat="1" ht="10.199999999999999">
      <c r="B150" s="190"/>
      <c r="C150" s="191"/>
      <c r="D150" s="181" t="s">
        <v>126</v>
      </c>
      <c r="E150" s="192" t="s">
        <v>1</v>
      </c>
      <c r="F150" s="193" t="s">
        <v>227</v>
      </c>
      <c r="G150" s="191"/>
      <c r="H150" s="194">
        <v>80</v>
      </c>
      <c r="I150" s="195"/>
      <c r="J150" s="191"/>
      <c r="K150" s="191"/>
      <c r="L150" s="196"/>
      <c r="M150" s="197"/>
      <c r="N150" s="198"/>
      <c r="O150" s="198"/>
      <c r="P150" s="198"/>
      <c r="Q150" s="198"/>
      <c r="R150" s="198"/>
      <c r="S150" s="198"/>
      <c r="T150" s="199"/>
      <c r="AT150" s="200" t="s">
        <v>126</v>
      </c>
      <c r="AU150" s="200" t="s">
        <v>81</v>
      </c>
      <c r="AV150" s="12" t="s">
        <v>81</v>
      </c>
      <c r="AW150" s="12" t="s">
        <v>36</v>
      </c>
      <c r="AX150" s="12" t="s">
        <v>74</v>
      </c>
      <c r="AY150" s="200" t="s">
        <v>117</v>
      </c>
    </row>
    <row r="151" spans="2:65" s="11" customFormat="1" ht="10.199999999999999">
      <c r="B151" s="179"/>
      <c r="C151" s="180"/>
      <c r="D151" s="181" t="s">
        <v>126</v>
      </c>
      <c r="E151" s="182" t="s">
        <v>1</v>
      </c>
      <c r="F151" s="183" t="s">
        <v>157</v>
      </c>
      <c r="G151" s="180"/>
      <c r="H151" s="182" t="s">
        <v>1</v>
      </c>
      <c r="I151" s="184"/>
      <c r="J151" s="180"/>
      <c r="K151" s="180"/>
      <c r="L151" s="185"/>
      <c r="M151" s="186"/>
      <c r="N151" s="187"/>
      <c r="O151" s="187"/>
      <c r="P151" s="187"/>
      <c r="Q151" s="187"/>
      <c r="R151" s="187"/>
      <c r="S151" s="187"/>
      <c r="T151" s="188"/>
      <c r="AT151" s="189" t="s">
        <v>126</v>
      </c>
      <c r="AU151" s="189" t="s">
        <v>81</v>
      </c>
      <c r="AV151" s="11" t="s">
        <v>79</v>
      </c>
      <c r="AW151" s="11" t="s">
        <v>36</v>
      </c>
      <c r="AX151" s="11" t="s">
        <v>74</v>
      </c>
      <c r="AY151" s="189" t="s">
        <v>117</v>
      </c>
    </row>
    <row r="152" spans="2:65" s="12" customFormat="1" ht="10.199999999999999">
      <c r="B152" s="190"/>
      <c r="C152" s="191"/>
      <c r="D152" s="181" t="s">
        <v>126</v>
      </c>
      <c r="E152" s="192" t="s">
        <v>1</v>
      </c>
      <c r="F152" s="193" t="s">
        <v>226</v>
      </c>
      <c r="G152" s="191"/>
      <c r="H152" s="194">
        <v>151.5</v>
      </c>
      <c r="I152" s="195"/>
      <c r="J152" s="191"/>
      <c r="K152" s="191"/>
      <c r="L152" s="196"/>
      <c r="M152" s="197"/>
      <c r="N152" s="198"/>
      <c r="O152" s="198"/>
      <c r="P152" s="198"/>
      <c r="Q152" s="198"/>
      <c r="R152" s="198"/>
      <c r="S152" s="198"/>
      <c r="T152" s="199"/>
      <c r="AT152" s="200" t="s">
        <v>126</v>
      </c>
      <c r="AU152" s="200" t="s">
        <v>81</v>
      </c>
      <c r="AV152" s="12" t="s">
        <v>81</v>
      </c>
      <c r="AW152" s="12" t="s">
        <v>36</v>
      </c>
      <c r="AX152" s="12" t="s">
        <v>74</v>
      </c>
      <c r="AY152" s="200" t="s">
        <v>117</v>
      </c>
    </row>
    <row r="153" spans="2:65" s="13" customFormat="1" ht="10.199999999999999">
      <c r="B153" s="201"/>
      <c r="C153" s="202"/>
      <c r="D153" s="181" t="s">
        <v>126</v>
      </c>
      <c r="E153" s="203" t="s">
        <v>1</v>
      </c>
      <c r="F153" s="204" t="s">
        <v>129</v>
      </c>
      <c r="G153" s="202"/>
      <c r="H153" s="205">
        <v>383</v>
      </c>
      <c r="I153" s="206"/>
      <c r="J153" s="202"/>
      <c r="K153" s="202"/>
      <c r="L153" s="207"/>
      <c r="M153" s="208"/>
      <c r="N153" s="209"/>
      <c r="O153" s="209"/>
      <c r="P153" s="209"/>
      <c r="Q153" s="209"/>
      <c r="R153" s="209"/>
      <c r="S153" s="209"/>
      <c r="T153" s="210"/>
      <c r="AT153" s="211" t="s">
        <v>126</v>
      </c>
      <c r="AU153" s="211" t="s">
        <v>81</v>
      </c>
      <c r="AV153" s="13" t="s">
        <v>124</v>
      </c>
      <c r="AW153" s="13" t="s">
        <v>36</v>
      </c>
      <c r="AX153" s="13" t="s">
        <v>79</v>
      </c>
      <c r="AY153" s="211" t="s">
        <v>117</v>
      </c>
    </row>
    <row r="154" spans="2:65" s="1" customFormat="1" ht="20.399999999999999" customHeight="1">
      <c r="B154" s="32"/>
      <c r="C154" s="167" t="s">
        <v>228</v>
      </c>
      <c r="D154" s="167" t="s">
        <v>119</v>
      </c>
      <c r="E154" s="168" t="s">
        <v>229</v>
      </c>
      <c r="F154" s="169" t="s">
        <v>230</v>
      </c>
      <c r="G154" s="170" t="s">
        <v>122</v>
      </c>
      <c r="H154" s="171">
        <v>151.5</v>
      </c>
      <c r="I154" s="172"/>
      <c r="J154" s="173">
        <f>ROUND(I154*H154,2)</f>
        <v>0</v>
      </c>
      <c r="K154" s="169" t="s">
        <v>123</v>
      </c>
      <c r="L154" s="36"/>
      <c r="M154" s="174" t="s">
        <v>1</v>
      </c>
      <c r="N154" s="175" t="s">
        <v>45</v>
      </c>
      <c r="O154" s="58"/>
      <c r="P154" s="176">
        <f>O154*H154</f>
        <v>0</v>
      </c>
      <c r="Q154" s="176">
        <v>0.13188</v>
      </c>
      <c r="R154" s="176">
        <f>Q154*H154</f>
        <v>19.97982</v>
      </c>
      <c r="S154" s="176">
        <v>0</v>
      </c>
      <c r="T154" s="177">
        <f>S154*H154</f>
        <v>0</v>
      </c>
      <c r="AR154" s="15" t="s">
        <v>124</v>
      </c>
      <c r="AT154" s="15" t="s">
        <v>119</v>
      </c>
      <c r="AU154" s="15" t="s">
        <v>81</v>
      </c>
      <c r="AY154" s="15" t="s">
        <v>117</v>
      </c>
      <c r="BE154" s="178">
        <f>IF(N154="základní",J154,0)</f>
        <v>0</v>
      </c>
      <c r="BF154" s="178">
        <f>IF(N154="snížená",J154,0)</f>
        <v>0</v>
      </c>
      <c r="BG154" s="178">
        <f>IF(N154="zákl. přenesená",J154,0)</f>
        <v>0</v>
      </c>
      <c r="BH154" s="178">
        <f>IF(N154="sníž. přenesená",J154,0)</f>
        <v>0</v>
      </c>
      <c r="BI154" s="178">
        <f>IF(N154="nulová",J154,0)</f>
        <v>0</v>
      </c>
      <c r="BJ154" s="15" t="s">
        <v>79</v>
      </c>
      <c r="BK154" s="178">
        <f>ROUND(I154*H154,2)</f>
        <v>0</v>
      </c>
      <c r="BL154" s="15" t="s">
        <v>124</v>
      </c>
      <c r="BM154" s="15" t="s">
        <v>231</v>
      </c>
    </row>
    <row r="155" spans="2:65" s="12" customFormat="1" ht="10.199999999999999">
      <c r="B155" s="190"/>
      <c r="C155" s="191"/>
      <c r="D155" s="181" t="s">
        <v>126</v>
      </c>
      <c r="E155" s="192" t="s">
        <v>1</v>
      </c>
      <c r="F155" s="193" t="s">
        <v>232</v>
      </c>
      <c r="G155" s="191"/>
      <c r="H155" s="194">
        <v>151.5</v>
      </c>
      <c r="I155" s="195"/>
      <c r="J155" s="191"/>
      <c r="K155" s="191"/>
      <c r="L155" s="196"/>
      <c r="M155" s="197"/>
      <c r="N155" s="198"/>
      <c r="O155" s="198"/>
      <c r="P155" s="198"/>
      <c r="Q155" s="198"/>
      <c r="R155" s="198"/>
      <c r="S155" s="198"/>
      <c r="T155" s="199"/>
      <c r="AT155" s="200" t="s">
        <v>126</v>
      </c>
      <c r="AU155" s="200" t="s">
        <v>81</v>
      </c>
      <c r="AV155" s="12" t="s">
        <v>81</v>
      </c>
      <c r="AW155" s="12" t="s">
        <v>36</v>
      </c>
      <c r="AX155" s="12" t="s">
        <v>79</v>
      </c>
      <c r="AY155" s="200" t="s">
        <v>117</v>
      </c>
    </row>
    <row r="156" spans="2:65" s="1" customFormat="1" ht="14.4" customHeight="1">
      <c r="B156" s="32"/>
      <c r="C156" s="167" t="s">
        <v>233</v>
      </c>
      <c r="D156" s="167" t="s">
        <v>119</v>
      </c>
      <c r="E156" s="168" t="s">
        <v>234</v>
      </c>
      <c r="F156" s="169" t="s">
        <v>235</v>
      </c>
      <c r="G156" s="170" t="s">
        <v>122</v>
      </c>
      <c r="H156" s="171">
        <v>633</v>
      </c>
      <c r="I156" s="172"/>
      <c r="J156" s="173">
        <f>ROUND(I156*H156,2)</f>
        <v>0</v>
      </c>
      <c r="K156" s="169" t="s">
        <v>1</v>
      </c>
      <c r="L156" s="36"/>
      <c r="M156" s="174" t="s">
        <v>1</v>
      </c>
      <c r="N156" s="175" t="s">
        <v>45</v>
      </c>
      <c r="O156" s="58"/>
      <c r="P156" s="176">
        <f>O156*H156</f>
        <v>0</v>
      </c>
      <c r="Q156" s="176">
        <v>0</v>
      </c>
      <c r="R156" s="176">
        <f>Q156*H156</f>
        <v>0</v>
      </c>
      <c r="S156" s="176">
        <v>0</v>
      </c>
      <c r="T156" s="177">
        <f>S156*H156</f>
        <v>0</v>
      </c>
      <c r="AR156" s="15" t="s">
        <v>124</v>
      </c>
      <c r="AT156" s="15" t="s">
        <v>119</v>
      </c>
      <c r="AU156" s="15" t="s">
        <v>81</v>
      </c>
      <c r="AY156" s="15" t="s">
        <v>117</v>
      </c>
      <c r="BE156" s="178">
        <f>IF(N156="základní",J156,0)</f>
        <v>0</v>
      </c>
      <c r="BF156" s="178">
        <f>IF(N156="snížená",J156,0)</f>
        <v>0</v>
      </c>
      <c r="BG156" s="178">
        <f>IF(N156="zákl. přenesená",J156,0)</f>
        <v>0</v>
      </c>
      <c r="BH156" s="178">
        <f>IF(N156="sníž. přenesená",J156,0)</f>
        <v>0</v>
      </c>
      <c r="BI156" s="178">
        <f>IF(N156="nulová",J156,0)</f>
        <v>0</v>
      </c>
      <c r="BJ156" s="15" t="s">
        <v>79</v>
      </c>
      <c r="BK156" s="178">
        <f>ROUND(I156*H156,2)</f>
        <v>0</v>
      </c>
      <c r="BL156" s="15" t="s">
        <v>124</v>
      </c>
      <c r="BM156" s="15" t="s">
        <v>236</v>
      </c>
    </row>
    <row r="157" spans="2:65" s="12" customFormat="1" ht="10.199999999999999">
      <c r="B157" s="190"/>
      <c r="C157" s="191"/>
      <c r="D157" s="181" t="s">
        <v>126</v>
      </c>
      <c r="E157" s="192" t="s">
        <v>1</v>
      </c>
      <c r="F157" s="193" t="s">
        <v>237</v>
      </c>
      <c r="G157" s="191"/>
      <c r="H157" s="194">
        <v>633</v>
      </c>
      <c r="I157" s="195"/>
      <c r="J157" s="191"/>
      <c r="K157" s="191"/>
      <c r="L157" s="196"/>
      <c r="M157" s="197"/>
      <c r="N157" s="198"/>
      <c r="O157" s="198"/>
      <c r="P157" s="198"/>
      <c r="Q157" s="198"/>
      <c r="R157" s="198"/>
      <c r="S157" s="198"/>
      <c r="T157" s="199"/>
      <c r="AT157" s="200" t="s">
        <v>126</v>
      </c>
      <c r="AU157" s="200" t="s">
        <v>81</v>
      </c>
      <c r="AV157" s="12" t="s">
        <v>81</v>
      </c>
      <c r="AW157" s="12" t="s">
        <v>36</v>
      </c>
      <c r="AX157" s="12" t="s">
        <v>79</v>
      </c>
      <c r="AY157" s="200" t="s">
        <v>117</v>
      </c>
    </row>
    <row r="158" spans="2:65" s="1" customFormat="1" ht="20.399999999999999" customHeight="1">
      <c r="B158" s="32"/>
      <c r="C158" s="167" t="s">
        <v>7</v>
      </c>
      <c r="D158" s="167" t="s">
        <v>119</v>
      </c>
      <c r="E158" s="168" t="s">
        <v>238</v>
      </c>
      <c r="F158" s="169" t="s">
        <v>239</v>
      </c>
      <c r="G158" s="170" t="s">
        <v>122</v>
      </c>
      <c r="H158" s="171">
        <v>151.5</v>
      </c>
      <c r="I158" s="172"/>
      <c r="J158" s="173">
        <f>ROUND(I158*H158,2)</f>
        <v>0</v>
      </c>
      <c r="K158" s="169" t="s">
        <v>123</v>
      </c>
      <c r="L158" s="36"/>
      <c r="M158" s="174" t="s">
        <v>1</v>
      </c>
      <c r="N158" s="175" t="s">
        <v>45</v>
      </c>
      <c r="O158" s="58"/>
      <c r="P158" s="176">
        <f>O158*H158</f>
        <v>0</v>
      </c>
      <c r="Q158" s="176">
        <v>0</v>
      </c>
      <c r="R158" s="176">
        <f>Q158*H158</f>
        <v>0</v>
      </c>
      <c r="S158" s="176">
        <v>0</v>
      </c>
      <c r="T158" s="177">
        <f>S158*H158</f>
        <v>0</v>
      </c>
      <c r="AR158" s="15" t="s">
        <v>124</v>
      </c>
      <c r="AT158" s="15" t="s">
        <v>119</v>
      </c>
      <c r="AU158" s="15" t="s">
        <v>81</v>
      </c>
      <c r="AY158" s="15" t="s">
        <v>117</v>
      </c>
      <c r="BE158" s="178">
        <f>IF(N158="základní",J158,0)</f>
        <v>0</v>
      </c>
      <c r="BF158" s="178">
        <f>IF(N158="snížená",J158,0)</f>
        <v>0</v>
      </c>
      <c r="BG158" s="178">
        <f>IF(N158="zákl. přenesená",J158,0)</f>
        <v>0</v>
      </c>
      <c r="BH158" s="178">
        <f>IF(N158="sníž. přenesená",J158,0)</f>
        <v>0</v>
      </c>
      <c r="BI158" s="178">
        <f>IF(N158="nulová",J158,0)</f>
        <v>0</v>
      </c>
      <c r="BJ158" s="15" t="s">
        <v>79</v>
      </c>
      <c r="BK158" s="178">
        <f>ROUND(I158*H158,2)</f>
        <v>0</v>
      </c>
      <c r="BL158" s="15" t="s">
        <v>124</v>
      </c>
      <c r="BM158" s="15" t="s">
        <v>240</v>
      </c>
    </row>
    <row r="159" spans="2:65" s="12" customFormat="1" ht="10.199999999999999">
      <c r="B159" s="190"/>
      <c r="C159" s="191"/>
      <c r="D159" s="181" t="s">
        <v>126</v>
      </c>
      <c r="E159" s="192" t="s">
        <v>1</v>
      </c>
      <c r="F159" s="193" t="s">
        <v>226</v>
      </c>
      <c r="G159" s="191"/>
      <c r="H159" s="194">
        <v>151.5</v>
      </c>
      <c r="I159" s="195"/>
      <c r="J159" s="191"/>
      <c r="K159" s="191"/>
      <c r="L159" s="196"/>
      <c r="M159" s="197"/>
      <c r="N159" s="198"/>
      <c r="O159" s="198"/>
      <c r="P159" s="198"/>
      <c r="Q159" s="198"/>
      <c r="R159" s="198"/>
      <c r="S159" s="198"/>
      <c r="T159" s="199"/>
      <c r="AT159" s="200" t="s">
        <v>126</v>
      </c>
      <c r="AU159" s="200" t="s">
        <v>81</v>
      </c>
      <c r="AV159" s="12" t="s">
        <v>81</v>
      </c>
      <c r="AW159" s="12" t="s">
        <v>36</v>
      </c>
      <c r="AX159" s="12" t="s">
        <v>74</v>
      </c>
      <c r="AY159" s="200" t="s">
        <v>117</v>
      </c>
    </row>
    <row r="160" spans="2:65" s="13" customFormat="1" ht="10.199999999999999">
      <c r="B160" s="201"/>
      <c r="C160" s="202"/>
      <c r="D160" s="181" t="s">
        <v>126</v>
      </c>
      <c r="E160" s="203" t="s">
        <v>1</v>
      </c>
      <c r="F160" s="204" t="s">
        <v>129</v>
      </c>
      <c r="G160" s="202"/>
      <c r="H160" s="205">
        <v>151.5</v>
      </c>
      <c r="I160" s="206"/>
      <c r="J160" s="202"/>
      <c r="K160" s="202"/>
      <c r="L160" s="207"/>
      <c r="M160" s="208"/>
      <c r="N160" s="209"/>
      <c r="O160" s="209"/>
      <c r="P160" s="209"/>
      <c r="Q160" s="209"/>
      <c r="R160" s="209"/>
      <c r="S160" s="209"/>
      <c r="T160" s="210"/>
      <c r="AT160" s="211" t="s">
        <v>126</v>
      </c>
      <c r="AU160" s="211" t="s">
        <v>81</v>
      </c>
      <c r="AV160" s="13" t="s">
        <v>124</v>
      </c>
      <c r="AW160" s="13" t="s">
        <v>36</v>
      </c>
      <c r="AX160" s="13" t="s">
        <v>79</v>
      </c>
      <c r="AY160" s="211" t="s">
        <v>117</v>
      </c>
    </row>
    <row r="161" spans="2:65" s="1" customFormat="1" ht="20.399999999999999" customHeight="1">
      <c r="B161" s="32"/>
      <c r="C161" s="167" t="s">
        <v>241</v>
      </c>
      <c r="D161" s="167" t="s">
        <v>119</v>
      </c>
      <c r="E161" s="168" t="s">
        <v>242</v>
      </c>
      <c r="F161" s="169" t="s">
        <v>243</v>
      </c>
      <c r="G161" s="170" t="s">
        <v>122</v>
      </c>
      <c r="H161" s="171">
        <v>151.5</v>
      </c>
      <c r="I161" s="172"/>
      <c r="J161" s="173">
        <f>ROUND(I161*H161,2)</f>
        <v>0</v>
      </c>
      <c r="K161" s="169" t="s">
        <v>123</v>
      </c>
      <c r="L161" s="36"/>
      <c r="M161" s="174" t="s">
        <v>1</v>
      </c>
      <c r="N161" s="175" t="s">
        <v>45</v>
      </c>
      <c r="O161" s="58"/>
      <c r="P161" s="176">
        <f>O161*H161</f>
        <v>0</v>
      </c>
      <c r="Q161" s="176">
        <v>0</v>
      </c>
      <c r="R161" s="176">
        <f>Q161*H161</f>
        <v>0</v>
      </c>
      <c r="S161" s="176">
        <v>0</v>
      </c>
      <c r="T161" s="177">
        <f>S161*H161</f>
        <v>0</v>
      </c>
      <c r="AR161" s="15" t="s">
        <v>124</v>
      </c>
      <c r="AT161" s="15" t="s">
        <v>119</v>
      </c>
      <c r="AU161" s="15" t="s">
        <v>81</v>
      </c>
      <c r="AY161" s="15" t="s">
        <v>117</v>
      </c>
      <c r="BE161" s="178">
        <f>IF(N161="základní",J161,0)</f>
        <v>0</v>
      </c>
      <c r="BF161" s="178">
        <f>IF(N161="snížená",J161,0)</f>
        <v>0</v>
      </c>
      <c r="BG161" s="178">
        <f>IF(N161="zákl. přenesená",J161,0)</f>
        <v>0</v>
      </c>
      <c r="BH161" s="178">
        <f>IF(N161="sníž. přenesená",J161,0)</f>
        <v>0</v>
      </c>
      <c r="BI161" s="178">
        <f>IF(N161="nulová",J161,0)</f>
        <v>0</v>
      </c>
      <c r="BJ161" s="15" t="s">
        <v>79</v>
      </c>
      <c r="BK161" s="178">
        <f>ROUND(I161*H161,2)</f>
        <v>0</v>
      </c>
      <c r="BL161" s="15" t="s">
        <v>124</v>
      </c>
      <c r="BM161" s="15" t="s">
        <v>244</v>
      </c>
    </row>
    <row r="162" spans="2:65" s="12" customFormat="1" ht="10.199999999999999">
      <c r="B162" s="190"/>
      <c r="C162" s="191"/>
      <c r="D162" s="181" t="s">
        <v>126</v>
      </c>
      <c r="E162" s="192" t="s">
        <v>1</v>
      </c>
      <c r="F162" s="193" t="s">
        <v>226</v>
      </c>
      <c r="G162" s="191"/>
      <c r="H162" s="194">
        <v>151.5</v>
      </c>
      <c r="I162" s="195"/>
      <c r="J162" s="191"/>
      <c r="K162" s="191"/>
      <c r="L162" s="196"/>
      <c r="M162" s="197"/>
      <c r="N162" s="198"/>
      <c r="O162" s="198"/>
      <c r="P162" s="198"/>
      <c r="Q162" s="198"/>
      <c r="R162" s="198"/>
      <c r="S162" s="198"/>
      <c r="T162" s="199"/>
      <c r="AT162" s="200" t="s">
        <v>126</v>
      </c>
      <c r="AU162" s="200" t="s">
        <v>81</v>
      </c>
      <c r="AV162" s="12" t="s">
        <v>81</v>
      </c>
      <c r="AW162" s="12" t="s">
        <v>36</v>
      </c>
      <c r="AX162" s="12" t="s">
        <v>74</v>
      </c>
      <c r="AY162" s="200" t="s">
        <v>117</v>
      </c>
    </row>
    <row r="163" spans="2:65" s="13" customFormat="1" ht="10.199999999999999">
      <c r="B163" s="201"/>
      <c r="C163" s="202"/>
      <c r="D163" s="181" t="s">
        <v>126</v>
      </c>
      <c r="E163" s="203" t="s">
        <v>1</v>
      </c>
      <c r="F163" s="204" t="s">
        <v>129</v>
      </c>
      <c r="G163" s="202"/>
      <c r="H163" s="205">
        <v>151.5</v>
      </c>
      <c r="I163" s="206"/>
      <c r="J163" s="202"/>
      <c r="K163" s="202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126</v>
      </c>
      <c r="AU163" s="211" t="s">
        <v>81</v>
      </c>
      <c r="AV163" s="13" t="s">
        <v>124</v>
      </c>
      <c r="AW163" s="13" t="s">
        <v>36</v>
      </c>
      <c r="AX163" s="13" t="s">
        <v>79</v>
      </c>
      <c r="AY163" s="211" t="s">
        <v>117</v>
      </c>
    </row>
    <row r="164" spans="2:65" s="1" customFormat="1" ht="20.399999999999999" customHeight="1">
      <c r="B164" s="32"/>
      <c r="C164" s="167" t="s">
        <v>245</v>
      </c>
      <c r="D164" s="167" t="s">
        <v>119</v>
      </c>
      <c r="E164" s="168" t="s">
        <v>246</v>
      </c>
      <c r="F164" s="169" t="s">
        <v>247</v>
      </c>
      <c r="G164" s="170" t="s">
        <v>122</v>
      </c>
      <c r="H164" s="171">
        <v>151.5</v>
      </c>
      <c r="I164" s="172"/>
      <c r="J164" s="173">
        <f>ROUND(I164*H164,2)</f>
        <v>0</v>
      </c>
      <c r="K164" s="169" t="s">
        <v>123</v>
      </c>
      <c r="L164" s="36"/>
      <c r="M164" s="174" t="s">
        <v>1</v>
      </c>
      <c r="N164" s="175" t="s">
        <v>45</v>
      </c>
      <c r="O164" s="58"/>
      <c r="P164" s="176">
        <f>O164*H164</f>
        <v>0</v>
      </c>
      <c r="Q164" s="176">
        <v>0.10373</v>
      </c>
      <c r="R164" s="176">
        <f>Q164*H164</f>
        <v>15.715095</v>
      </c>
      <c r="S164" s="176">
        <v>0</v>
      </c>
      <c r="T164" s="177">
        <f>S164*H164</f>
        <v>0</v>
      </c>
      <c r="AR164" s="15" t="s">
        <v>124</v>
      </c>
      <c r="AT164" s="15" t="s">
        <v>119</v>
      </c>
      <c r="AU164" s="15" t="s">
        <v>81</v>
      </c>
      <c r="AY164" s="15" t="s">
        <v>117</v>
      </c>
      <c r="BE164" s="178">
        <f>IF(N164="základní",J164,0)</f>
        <v>0</v>
      </c>
      <c r="BF164" s="178">
        <f>IF(N164="snížená",J164,0)</f>
        <v>0</v>
      </c>
      <c r="BG164" s="178">
        <f>IF(N164="zákl. přenesená",J164,0)</f>
        <v>0</v>
      </c>
      <c r="BH164" s="178">
        <f>IF(N164="sníž. přenesená",J164,0)</f>
        <v>0</v>
      </c>
      <c r="BI164" s="178">
        <f>IF(N164="nulová",J164,0)</f>
        <v>0</v>
      </c>
      <c r="BJ164" s="15" t="s">
        <v>79</v>
      </c>
      <c r="BK164" s="178">
        <f>ROUND(I164*H164,2)</f>
        <v>0</v>
      </c>
      <c r="BL164" s="15" t="s">
        <v>124</v>
      </c>
      <c r="BM164" s="15" t="s">
        <v>248</v>
      </c>
    </row>
    <row r="165" spans="2:65" s="12" customFormat="1" ht="10.199999999999999">
      <c r="B165" s="190"/>
      <c r="C165" s="191"/>
      <c r="D165" s="181" t="s">
        <v>126</v>
      </c>
      <c r="E165" s="192" t="s">
        <v>1</v>
      </c>
      <c r="F165" s="193" t="s">
        <v>226</v>
      </c>
      <c r="G165" s="191"/>
      <c r="H165" s="194">
        <v>151.5</v>
      </c>
      <c r="I165" s="195"/>
      <c r="J165" s="191"/>
      <c r="K165" s="191"/>
      <c r="L165" s="196"/>
      <c r="M165" s="197"/>
      <c r="N165" s="198"/>
      <c r="O165" s="198"/>
      <c r="P165" s="198"/>
      <c r="Q165" s="198"/>
      <c r="R165" s="198"/>
      <c r="S165" s="198"/>
      <c r="T165" s="199"/>
      <c r="AT165" s="200" t="s">
        <v>126</v>
      </c>
      <c r="AU165" s="200" t="s">
        <v>81</v>
      </c>
      <c r="AV165" s="12" t="s">
        <v>81</v>
      </c>
      <c r="AW165" s="12" t="s">
        <v>36</v>
      </c>
      <c r="AX165" s="12" t="s">
        <v>79</v>
      </c>
      <c r="AY165" s="200" t="s">
        <v>117</v>
      </c>
    </row>
    <row r="166" spans="2:65" s="1" customFormat="1" ht="20.399999999999999" customHeight="1">
      <c r="B166" s="32"/>
      <c r="C166" s="167" t="s">
        <v>249</v>
      </c>
      <c r="D166" s="167" t="s">
        <v>119</v>
      </c>
      <c r="E166" s="168" t="s">
        <v>250</v>
      </c>
      <c r="F166" s="169" t="s">
        <v>251</v>
      </c>
      <c r="G166" s="170" t="s">
        <v>122</v>
      </c>
      <c r="H166" s="171">
        <v>151.5</v>
      </c>
      <c r="I166" s="172"/>
      <c r="J166" s="173">
        <f>ROUND(I166*H166,2)</f>
        <v>0</v>
      </c>
      <c r="K166" s="169" t="s">
        <v>123</v>
      </c>
      <c r="L166" s="36"/>
      <c r="M166" s="174" t="s">
        <v>1</v>
      </c>
      <c r="N166" s="175" t="s">
        <v>45</v>
      </c>
      <c r="O166" s="58"/>
      <c r="P166" s="176">
        <f>O166*H166</f>
        <v>0</v>
      </c>
      <c r="Q166" s="176">
        <v>0.15559000000000001</v>
      </c>
      <c r="R166" s="176">
        <f>Q166*H166</f>
        <v>23.571885000000002</v>
      </c>
      <c r="S166" s="176">
        <v>0</v>
      </c>
      <c r="T166" s="177">
        <f>S166*H166</f>
        <v>0</v>
      </c>
      <c r="AR166" s="15" t="s">
        <v>124</v>
      </c>
      <c r="AT166" s="15" t="s">
        <v>119</v>
      </c>
      <c r="AU166" s="15" t="s">
        <v>81</v>
      </c>
      <c r="AY166" s="15" t="s">
        <v>117</v>
      </c>
      <c r="BE166" s="178">
        <f>IF(N166="základní",J166,0)</f>
        <v>0</v>
      </c>
      <c r="BF166" s="178">
        <f>IF(N166="snížená",J166,0)</f>
        <v>0</v>
      </c>
      <c r="BG166" s="178">
        <f>IF(N166="zákl. přenesená",J166,0)</f>
        <v>0</v>
      </c>
      <c r="BH166" s="178">
        <f>IF(N166="sníž. přenesená",J166,0)</f>
        <v>0</v>
      </c>
      <c r="BI166" s="178">
        <f>IF(N166="nulová",J166,0)</f>
        <v>0</v>
      </c>
      <c r="BJ166" s="15" t="s">
        <v>79</v>
      </c>
      <c r="BK166" s="178">
        <f>ROUND(I166*H166,2)</f>
        <v>0</v>
      </c>
      <c r="BL166" s="15" t="s">
        <v>124</v>
      </c>
      <c r="BM166" s="15" t="s">
        <v>252</v>
      </c>
    </row>
    <row r="167" spans="2:65" s="12" customFormat="1" ht="10.199999999999999">
      <c r="B167" s="190"/>
      <c r="C167" s="191"/>
      <c r="D167" s="181" t="s">
        <v>126</v>
      </c>
      <c r="E167" s="192" t="s">
        <v>1</v>
      </c>
      <c r="F167" s="193" t="s">
        <v>232</v>
      </c>
      <c r="G167" s="191"/>
      <c r="H167" s="194">
        <v>151.5</v>
      </c>
      <c r="I167" s="195"/>
      <c r="J167" s="191"/>
      <c r="K167" s="191"/>
      <c r="L167" s="196"/>
      <c r="M167" s="197"/>
      <c r="N167" s="198"/>
      <c r="O167" s="198"/>
      <c r="P167" s="198"/>
      <c r="Q167" s="198"/>
      <c r="R167" s="198"/>
      <c r="S167" s="198"/>
      <c r="T167" s="199"/>
      <c r="AT167" s="200" t="s">
        <v>126</v>
      </c>
      <c r="AU167" s="200" t="s">
        <v>81</v>
      </c>
      <c r="AV167" s="12" t="s">
        <v>81</v>
      </c>
      <c r="AW167" s="12" t="s">
        <v>36</v>
      </c>
      <c r="AX167" s="12" t="s">
        <v>79</v>
      </c>
      <c r="AY167" s="200" t="s">
        <v>117</v>
      </c>
    </row>
    <row r="168" spans="2:65" s="1" customFormat="1" ht="20.399999999999999" customHeight="1">
      <c r="B168" s="32"/>
      <c r="C168" s="167" t="s">
        <v>253</v>
      </c>
      <c r="D168" s="167" t="s">
        <v>119</v>
      </c>
      <c r="E168" s="168" t="s">
        <v>254</v>
      </c>
      <c r="F168" s="169" t="s">
        <v>255</v>
      </c>
      <c r="G168" s="170" t="s">
        <v>122</v>
      </c>
      <c r="H168" s="171">
        <v>70</v>
      </c>
      <c r="I168" s="172"/>
      <c r="J168" s="173">
        <f>ROUND(I168*H168,2)</f>
        <v>0</v>
      </c>
      <c r="K168" s="169" t="s">
        <v>123</v>
      </c>
      <c r="L168" s="36"/>
      <c r="M168" s="174" t="s">
        <v>1</v>
      </c>
      <c r="N168" s="175" t="s">
        <v>45</v>
      </c>
      <c r="O168" s="58"/>
      <c r="P168" s="176">
        <f>O168*H168</f>
        <v>0</v>
      </c>
      <c r="Q168" s="176">
        <v>0.04</v>
      </c>
      <c r="R168" s="176">
        <f>Q168*H168</f>
        <v>2.8000000000000003</v>
      </c>
      <c r="S168" s="176">
        <v>0</v>
      </c>
      <c r="T168" s="177">
        <f>S168*H168</f>
        <v>0</v>
      </c>
      <c r="AR168" s="15" t="s">
        <v>124</v>
      </c>
      <c r="AT168" s="15" t="s">
        <v>119</v>
      </c>
      <c r="AU168" s="15" t="s">
        <v>81</v>
      </c>
      <c r="AY168" s="15" t="s">
        <v>117</v>
      </c>
      <c r="BE168" s="178">
        <f>IF(N168="základní",J168,0)</f>
        <v>0</v>
      </c>
      <c r="BF168" s="178">
        <f>IF(N168="snížená",J168,0)</f>
        <v>0</v>
      </c>
      <c r="BG168" s="178">
        <f>IF(N168="zákl. přenesená",J168,0)</f>
        <v>0</v>
      </c>
      <c r="BH168" s="178">
        <f>IF(N168="sníž. přenesená",J168,0)</f>
        <v>0</v>
      </c>
      <c r="BI168" s="178">
        <f>IF(N168="nulová",J168,0)</f>
        <v>0</v>
      </c>
      <c r="BJ168" s="15" t="s">
        <v>79</v>
      </c>
      <c r="BK168" s="178">
        <f>ROUND(I168*H168,2)</f>
        <v>0</v>
      </c>
      <c r="BL168" s="15" t="s">
        <v>124</v>
      </c>
      <c r="BM168" s="15" t="s">
        <v>256</v>
      </c>
    </row>
    <row r="169" spans="2:65" s="11" customFormat="1" ht="10.199999999999999">
      <c r="B169" s="179"/>
      <c r="C169" s="180"/>
      <c r="D169" s="181" t="s">
        <v>126</v>
      </c>
      <c r="E169" s="182" t="s">
        <v>1</v>
      </c>
      <c r="F169" s="183" t="s">
        <v>257</v>
      </c>
      <c r="G169" s="180"/>
      <c r="H169" s="182" t="s">
        <v>1</v>
      </c>
      <c r="I169" s="184"/>
      <c r="J169" s="180"/>
      <c r="K169" s="180"/>
      <c r="L169" s="185"/>
      <c r="M169" s="186"/>
      <c r="N169" s="187"/>
      <c r="O169" s="187"/>
      <c r="P169" s="187"/>
      <c r="Q169" s="187"/>
      <c r="R169" s="187"/>
      <c r="S169" s="187"/>
      <c r="T169" s="188"/>
      <c r="AT169" s="189" t="s">
        <v>126</v>
      </c>
      <c r="AU169" s="189" t="s">
        <v>81</v>
      </c>
      <c r="AV169" s="11" t="s">
        <v>79</v>
      </c>
      <c r="AW169" s="11" t="s">
        <v>36</v>
      </c>
      <c r="AX169" s="11" t="s">
        <v>74</v>
      </c>
      <c r="AY169" s="189" t="s">
        <v>117</v>
      </c>
    </row>
    <row r="170" spans="2:65" s="12" customFormat="1" ht="10.199999999999999">
      <c r="B170" s="190"/>
      <c r="C170" s="191"/>
      <c r="D170" s="181" t="s">
        <v>126</v>
      </c>
      <c r="E170" s="192" t="s">
        <v>1</v>
      </c>
      <c r="F170" s="193" t="s">
        <v>258</v>
      </c>
      <c r="G170" s="191"/>
      <c r="H170" s="194">
        <v>70</v>
      </c>
      <c r="I170" s="195"/>
      <c r="J170" s="191"/>
      <c r="K170" s="191"/>
      <c r="L170" s="196"/>
      <c r="M170" s="197"/>
      <c r="N170" s="198"/>
      <c r="O170" s="198"/>
      <c r="P170" s="198"/>
      <c r="Q170" s="198"/>
      <c r="R170" s="198"/>
      <c r="S170" s="198"/>
      <c r="T170" s="199"/>
      <c r="AT170" s="200" t="s">
        <v>126</v>
      </c>
      <c r="AU170" s="200" t="s">
        <v>81</v>
      </c>
      <c r="AV170" s="12" t="s">
        <v>81</v>
      </c>
      <c r="AW170" s="12" t="s">
        <v>36</v>
      </c>
      <c r="AX170" s="12" t="s">
        <v>74</v>
      </c>
      <c r="AY170" s="200" t="s">
        <v>117</v>
      </c>
    </row>
    <row r="171" spans="2:65" s="13" customFormat="1" ht="10.199999999999999">
      <c r="B171" s="201"/>
      <c r="C171" s="202"/>
      <c r="D171" s="181" t="s">
        <v>126</v>
      </c>
      <c r="E171" s="203" t="s">
        <v>1</v>
      </c>
      <c r="F171" s="204" t="s">
        <v>129</v>
      </c>
      <c r="G171" s="202"/>
      <c r="H171" s="205">
        <v>70</v>
      </c>
      <c r="I171" s="206"/>
      <c r="J171" s="202"/>
      <c r="K171" s="202"/>
      <c r="L171" s="207"/>
      <c r="M171" s="208"/>
      <c r="N171" s="209"/>
      <c r="O171" s="209"/>
      <c r="P171" s="209"/>
      <c r="Q171" s="209"/>
      <c r="R171" s="209"/>
      <c r="S171" s="209"/>
      <c r="T171" s="210"/>
      <c r="AT171" s="211" t="s">
        <v>126</v>
      </c>
      <c r="AU171" s="211" t="s">
        <v>81</v>
      </c>
      <c r="AV171" s="13" t="s">
        <v>124</v>
      </c>
      <c r="AW171" s="13" t="s">
        <v>36</v>
      </c>
      <c r="AX171" s="13" t="s">
        <v>79</v>
      </c>
      <c r="AY171" s="211" t="s">
        <v>117</v>
      </c>
    </row>
    <row r="172" spans="2:65" s="1" customFormat="1" ht="20.399999999999999" customHeight="1">
      <c r="B172" s="32"/>
      <c r="C172" s="212" t="s">
        <v>259</v>
      </c>
      <c r="D172" s="212" t="s">
        <v>176</v>
      </c>
      <c r="E172" s="213" t="s">
        <v>260</v>
      </c>
      <c r="F172" s="214" t="s">
        <v>261</v>
      </c>
      <c r="G172" s="215" t="s">
        <v>122</v>
      </c>
      <c r="H172" s="216">
        <v>73.5</v>
      </c>
      <c r="I172" s="217"/>
      <c r="J172" s="218">
        <f>ROUND(I172*H172,2)</f>
        <v>0</v>
      </c>
      <c r="K172" s="214" t="s">
        <v>123</v>
      </c>
      <c r="L172" s="219"/>
      <c r="M172" s="220" t="s">
        <v>1</v>
      </c>
      <c r="N172" s="221" t="s">
        <v>45</v>
      </c>
      <c r="O172" s="58"/>
      <c r="P172" s="176">
        <f>O172*H172</f>
        <v>0</v>
      </c>
      <c r="Q172" s="176">
        <v>4.4000000000000003E-3</v>
      </c>
      <c r="R172" s="176">
        <f>Q172*H172</f>
        <v>0.32340000000000002</v>
      </c>
      <c r="S172" s="176">
        <v>0</v>
      </c>
      <c r="T172" s="177">
        <f>S172*H172</f>
        <v>0</v>
      </c>
      <c r="AR172" s="15" t="s">
        <v>170</v>
      </c>
      <c r="AT172" s="15" t="s">
        <v>176</v>
      </c>
      <c r="AU172" s="15" t="s">
        <v>81</v>
      </c>
      <c r="AY172" s="15" t="s">
        <v>117</v>
      </c>
      <c r="BE172" s="178">
        <f>IF(N172="základní",J172,0)</f>
        <v>0</v>
      </c>
      <c r="BF172" s="178">
        <f>IF(N172="snížená",J172,0)</f>
        <v>0</v>
      </c>
      <c r="BG172" s="178">
        <f>IF(N172="zákl. přenesená",J172,0)</f>
        <v>0</v>
      </c>
      <c r="BH172" s="178">
        <f>IF(N172="sníž. přenesená",J172,0)</f>
        <v>0</v>
      </c>
      <c r="BI172" s="178">
        <f>IF(N172="nulová",J172,0)</f>
        <v>0</v>
      </c>
      <c r="BJ172" s="15" t="s">
        <v>79</v>
      </c>
      <c r="BK172" s="178">
        <f>ROUND(I172*H172,2)</f>
        <v>0</v>
      </c>
      <c r="BL172" s="15" t="s">
        <v>124</v>
      </c>
      <c r="BM172" s="15" t="s">
        <v>262</v>
      </c>
    </row>
    <row r="173" spans="2:65" s="12" customFormat="1" ht="10.199999999999999">
      <c r="B173" s="190"/>
      <c r="C173" s="191"/>
      <c r="D173" s="181" t="s">
        <v>126</v>
      </c>
      <c r="E173" s="191"/>
      <c r="F173" s="193" t="s">
        <v>263</v>
      </c>
      <c r="G173" s="191"/>
      <c r="H173" s="194">
        <v>73.5</v>
      </c>
      <c r="I173" s="195"/>
      <c r="J173" s="191"/>
      <c r="K173" s="191"/>
      <c r="L173" s="196"/>
      <c r="M173" s="197"/>
      <c r="N173" s="198"/>
      <c r="O173" s="198"/>
      <c r="P173" s="198"/>
      <c r="Q173" s="198"/>
      <c r="R173" s="198"/>
      <c r="S173" s="198"/>
      <c r="T173" s="199"/>
      <c r="AT173" s="200" t="s">
        <v>126</v>
      </c>
      <c r="AU173" s="200" t="s">
        <v>81</v>
      </c>
      <c r="AV173" s="12" t="s">
        <v>81</v>
      </c>
      <c r="AW173" s="12" t="s">
        <v>4</v>
      </c>
      <c r="AX173" s="12" t="s">
        <v>79</v>
      </c>
      <c r="AY173" s="200" t="s">
        <v>117</v>
      </c>
    </row>
    <row r="174" spans="2:65" s="1" customFormat="1" ht="20.399999999999999" customHeight="1">
      <c r="B174" s="32"/>
      <c r="C174" s="167" t="s">
        <v>264</v>
      </c>
      <c r="D174" s="167" t="s">
        <v>119</v>
      </c>
      <c r="E174" s="168" t="s">
        <v>265</v>
      </c>
      <c r="F174" s="169" t="s">
        <v>266</v>
      </c>
      <c r="G174" s="170" t="s">
        <v>122</v>
      </c>
      <c r="H174" s="171">
        <v>6.5</v>
      </c>
      <c r="I174" s="172"/>
      <c r="J174" s="173">
        <f>ROUND(I174*H174,2)</f>
        <v>0</v>
      </c>
      <c r="K174" s="169" t="s">
        <v>123</v>
      </c>
      <c r="L174" s="36"/>
      <c r="M174" s="174" t="s">
        <v>1</v>
      </c>
      <c r="N174" s="175" t="s">
        <v>45</v>
      </c>
      <c r="O174" s="58"/>
      <c r="P174" s="176">
        <f>O174*H174</f>
        <v>0</v>
      </c>
      <c r="Q174" s="176">
        <v>0.10362</v>
      </c>
      <c r="R174" s="176">
        <f>Q174*H174</f>
        <v>0.67353000000000007</v>
      </c>
      <c r="S174" s="176">
        <v>0</v>
      </c>
      <c r="T174" s="177">
        <f>S174*H174</f>
        <v>0</v>
      </c>
      <c r="AR174" s="15" t="s">
        <v>124</v>
      </c>
      <c r="AT174" s="15" t="s">
        <v>119</v>
      </c>
      <c r="AU174" s="15" t="s">
        <v>81</v>
      </c>
      <c r="AY174" s="15" t="s">
        <v>117</v>
      </c>
      <c r="BE174" s="178">
        <f>IF(N174="základní",J174,0)</f>
        <v>0</v>
      </c>
      <c r="BF174" s="178">
        <f>IF(N174="snížená",J174,0)</f>
        <v>0</v>
      </c>
      <c r="BG174" s="178">
        <f>IF(N174="zákl. přenesená",J174,0)</f>
        <v>0</v>
      </c>
      <c r="BH174" s="178">
        <f>IF(N174="sníž. přenesená",J174,0)</f>
        <v>0</v>
      </c>
      <c r="BI174" s="178">
        <f>IF(N174="nulová",J174,0)</f>
        <v>0</v>
      </c>
      <c r="BJ174" s="15" t="s">
        <v>79</v>
      </c>
      <c r="BK174" s="178">
        <f>ROUND(I174*H174,2)</f>
        <v>0</v>
      </c>
      <c r="BL174" s="15" t="s">
        <v>124</v>
      </c>
      <c r="BM174" s="15" t="s">
        <v>267</v>
      </c>
    </row>
    <row r="175" spans="2:65" s="11" customFormat="1" ht="10.199999999999999">
      <c r="B175" s="179"/>
      <c r="C175" s="180"/>
      <c r="D175" s="181" t="s">
        <v>126</v>
      </c>
      <c r="E175" s="182" t="s">
        <v>1</v>
      </c>
      <c r="F175" s="183" t="s">
        <v>268</v>
      </c>
      <c r="G175" s="180"/>
      <c r="H175" s="182" t="s">
        <v>1</v>
      </c>
      <c r="I175" s="184"/>
      <c r="J175" s="180"/>
      <c r="K175" s="180"/>
      <c r="L175" s="185"/>
      <c r="M175" s="186"/>
      <c r="N175" s="187"/>
      <c r="O175" s="187"/>
      <c r="P175" s="187"/>
      <c r="Q175" s="187"/>
      <c r="R175" s="187"/>
      <c r="S175" s="187"/>
      <c r="T175" s="188"/>
      <c r="AT175" s="189" t="s">
        <v>126</v>
      </c>
      <c r="AU175" s="189" t="s">
        <v>81</v>
      </c>
      <c r="AV175" s="11" t="s">
        <v>79</v>
      </c>
      <c r="AW175" s="11" t="s">
        <v>36</v>
      </c>
      <c r="AX175" s="11" t="s">
        <v>74</v>
      </c>
      <c r="AY175" s="189" t="s">
        <v>117</v>
      </c>
    </row>
    <row r="176" spans="2:65" s="12" customFormat="1" ht="10.199999999999999">
      <c r="B176" s="190"/>
      <c r="C176" s="191"/>
      <c r="D176" s="181" t="s">
        <v>126</v>
      </c>
      <c r="E176" s="192" t="s">
        <v>1</v>
      </c>
      <c r="F176" s="193" t="s">
        <v>269</v>
      </c>
      <c r="G176" s="191"/>
      <c r="H176" s="194">
        <v>1.5</v>
      </c>
      <c r="I176" s="195"/>
      <c r="J176" s="191"/>
      <c r="K176" s="191"/>
      <c r="L176" s="196"/>
      <c r="M176" s="197"/>
      <c r="N176" s="198"/>
      <c r="O176" s="198"/>
      <c r="P176" s="198"/>
      <c r="Q176" s="198"/>
      <c r="R176" s="198"/>
      <c r="S176" s="198"/>
      <c r="T176" s="199"/>
      <c r="AT176" s="200" t="s">
        <v>126</v>
      </c>
      <c r="AU176" s="200" t="s">
        <v>81</v>
      </c>
      <c r="AV176" s="12" t="s">
        <v>81</v>
      </c>
      <c r="AW176" s="12" t="s">
        <v>36</v>
      </c>
      <c r="AX176" s="12" t="s">
        <v>74</v>
      </c>
      <c r="AY176" s="200" t="s">
        <v>117</v>
      </c>
    </row>
    <row r="177" spans="2:65" s="11" customFormat="1" ht="10.199999999999999">
      <c r="B177" s="179"/>
      <c r="C177" s="180"/>
      <c r="D177" s="181" t="s">
        <v>126</v>
      </c>
      <c r="E177" s="182" t="s">
        <v>1</v>
      </c>
      <c r="F177" s="183" t="s">
        <v>270</v>
      </c>
      <c r="G177" s="180"/>
      <c r="H177" s="182" t="s">
        <v>1</v>
      </c>
      <c r="I177" s="184"/>
      <c r="J177" s="180"/>
      <c r="K177" s="180"/>
      <c r="L177" s="185"/>
      <c r="M177" s="186"/>
      <c r="N177" s="187"/>
      <c r="O177" s="187"/>
      <c r="P177" s="187"/>
      <c r="Q177" s="187"/>
      <c r="R177" s="187"/>
      <c r="S177" s="187"/>
      <c r="T177" s="188"/>
      <c r="AT177" s="189" t="s">
        <v>126</v>
      </c>
      <c r="AU177" s="189" t="s">
        <v>81</v>
      </c>
      <c r="AV177" s="11" t="s">
        <v>79</v>
      </c>
      <c r="AW177" s="11" t="s">
        <v>36</v>
      </c>
      <c r="AX177" s="11" t="s">
        <v>74</v>
      </c>
      <c r="AY177" s="189" t="s">
        <v>117</v>
      </c>
    </row>
    <row r="178" spans="2:65" s="12" customFormat="1" ht="10.199999999999999">
      <c r="B178" s="190"/>
      <c r="C178" s="191"/>
      <c r="D178" s="181" t="s">
        <v>126</v>
      </c>
      <c r="E178" s="192" t="s">
        <v>1</v>
      </c>
      <c r="F178" s="193" t="s">
        <v>271</v>
      </c>
      <c r="G178" s="191"/>
      <c r="H178" s="194">
        <v>3.5</v>
      </c>
      <c r="I178" s="195"/>
      <c r="J178" s="191"/>
      <c r="K178" s="191"/>
      <c r="L178" s="196"/>
      <c r="M178" s="197"/>
      <c r="N178" s="198"/>
      <c r="O178" s="198"/>
      <c r="P178" s="198"/>
      <c r="Q178" s="198"/>
      <c r="R178" s="198"/>
      <c r="S178" s="198"/>
      <c r="T178" s="199"/>
      <c r="AT178" s="200" t="s">
        <v>126</v>
      </c>
      <c r="AU178" s="200" t="s">
        <v>81</v>
      </c>
      <c r="AV178" s="12" t="s">
        <v>81</v>
      </c>
      <c r="AW178" s="12" t="s">
        <v>36</v>
      </c>
      <c r="AX178" s="12" t="s">
        <v>74</v>
      </c>
      <c r="AY178" s="200" t="s">
        <v>117</v>
      </c>
    </row>
    <row r="179" spans="2:65" s="11" customFormat="1" ht="10.199999999999999">
      <c r="B179" s="179"/>
      <c r="C179" s="180"/>
      <c r="D179" s="181" t="s">
        <v>126</v>
      </c>
      <c r="E179" s="182" t="s">
        <v>1</v>
      </c>
      <c r="F179" s="183" t="s">
        <v>272</v>
      </c>
      <c r="G179" s="180"/>
      <c r="H179" s="182" t="s">
        <v>1</v>
      </c>
      <c r="I179" s="184"/>
      <c r="J179" s="180"/>
      <c r="K179" s="180"/>
      <c r="L179" s="185"/>
      <c r="M179" s="186"/>
      <c r="N179" s="187"/>
      <c r="O179" s="187"/>
      <c r="P179" s="187"/>
      <c r="Q179" s="187"/>
      <c r="R179" s="187"/>
      <c r="S179" s="187"/>
      <c r="T179" s="188"/>
      <c r="AT179" s="189" t="s">
        <v>126</v>
      </c>
      <c r="AU179" s="189" t="s">
        <v>81</v>
      </c>
      <c r="AV179" s="11" t="s">
        <v>79</v>
      </c>
      <c r="AW179" s="11" t="s">
        <v>36</v>
      </c>
      <c r="AX179" s="11" t="s">
        <v>74</v>
      </c>
      <c r="AY179" s="189" t="s">
        <v>117</v>
      </c>
    </row>
    <row r="180" spans="2:65" s="12" customFormat="1" ht="10.199999999999999">
      <c r="B180" s="190"/>
      <c r="C180" s="191"/>
      <c r="D180" s="181" t="s">
        <v>126</v>
      </c>
      <c r="E180" s="192" t="s">
        <v>1</v>
      </c>
      <c r="F180" s="193" t="s">
        <v>269</v>
      </c>
      <c r="G180" s="191"/>
      <c r="H180" s="194">
        <v>1.5</v>
      </c>
      <c r="I180" s="195"/>
      <c r="J180" s="191"/>
      <c r="K180" s="191"/>
      <c r="L180" s="196"/>
      <c r="M180" s="197"/>
      <c r="N180" s="198"/>
      <c r="O180" s="198"/>
      <c r="P180" s="198"/>
      <c r="Q180" s="198"/>
      <c r="R180" s="198"/>
      <c r="S180" s="198"/>
      <c r="T180" s="199"/>
      <c r="AT180" s="200" t="s">
        <v>126</v>
      </c>
      <c r="AU180" s="200" t="s">
        <v>81</v>
      </c>
      <c r="AV180" s="12" t="s">
        <v>81</v>
      </c>
      <c r="AW180" s="12" t="s">
        <v>36</v>
      </c>
      <c r="AX180" s="12" t="s">
        <v>74</v>
      </c>
      <c r="AY180" s="200" t="s">
        <v>117</v>
      </c>
    </row>
    <row r="181" spans="2:65" s="13" customFormat="1" ht="10.199999999999999">
      <c r="B181" s="201"/>
      <c r="C181" s="202"/>
      <c r="D181" s="181" t="s">
        <v>126</v>
      </c>
      <c r="E181" s="203" t="s">
        <v>1</v>
      </c>
      <c r="F181" s="204" t="s">
        <v>129</v>
      </c>
      <c r="G181" s="202"/>
      <c r="H181" s="205">
        <v>6.5</v>
      </c>
      <c r="I181" s="206"/>
      <c r="J181" s="202"/>
      <c r="K181" s="202"/>
      <c r="L181" s="207"/>
      <c r="M181" s="208"/>
      <c r="N181" s="209"/>
      <c r="O181" s="209"/>
      <c r="P181" s="209"/>
      <c r="Q181" s="209"/>
      <c r="R181" s="209"/>
      <c r="S181" s="209"/>
      <c r="T181" s="210"/>
      <c r="AT181" s="211" t="s">
        <v>126</v>
      </c>
      <c r="AU181" s="211" t="s">
        <v>81</v>
      </c>
      <c r="AV181" s="13" t="s">
        <v>124</v>
      </c>
      <c r="AW181" s="13" t="s">
        <v>36</v>
      </c>
      <c r="AX181" s="13" t="s">
        <v>79</v>
      </c>
      <c r="AY181" s="211" t="s">
        <v>117</v>
      </c>
    </row>
    <row r="182" spans="2:65" s="1" customFormat="1" ht="20.399999999999999" customHeight="1">
      <c r="B182" s="32"/>
      <c r="C182" s="212" t="s">
        <v>273</v>
      </c>
      <c r="D182" s="212" t="s">
        <v>176</v>
      </c>
      <c r="E182" s="213" t="s">
        <v>274</v>
      </c>
      <c r="F182" s="214" t="s">
        <v>275</v>
      </c>
      <c r="G182" s="215" t="s">
        <v>122</v>
      </c>
      <c r="H182" s="216">
        <v>6.8250000000000002</v>
      </c>
      <c r="I182" s="217"/>
      <c r="J182" s="218">
        <f>ROUND(I182*H182,2)</f>
        <v>0</v>
      </c>
      <c r="K182" s="214" t="s">
        <v>123</v>
      </c>
      <c r="L182" s="219"/>
      <c r="M182" s="220" t="s">
        <v>1</v>
      </c>
      <c r="N182" s="221" t="s">
        <v>45</v>
      </c>
      <c r="O182" s="58"/>
      <c r="P182" s="176">
        <f>O182*H182</f>
        <v>0</v>
      </c>
      <c r="Q182" s="176">
        <v>0.17599999999999999</v>
      </c>
      <c r="R182" s="176">
        <f>Q182*H182</f>
        <v>1.2012</v>
      </c>
      <c r="S182" s="176">
        <v>0</v>
      </c>
      <c r="T182" s="177">
        <f>S182*H182</f>
        <v>0</v>
      </c>
      <c r="AR182" s="15" t="s">
        <v>170</v>
      </c>
      <c r="AT182" s="15" t="s">
        <v>176</v>
      </c>
      <c r="AU182" s="15" t="s">
        <v>81</v>
      </c>
      <c r="AY182" s="15" t="s">
        <v>117</v>
      </c>
      <c r="BE182" s="178">
        <f>IF(N182="základní",J182,0)</f>
        <v>0</v>
      </c>
      <c r="BF182" s="178">
        <f>IF(N182="snížená",J182,0)</f>
        <v>0</v>
      </c>
      <c r="BG182" s="178">
        <f>IF(N182="zákl. přenesená",J182,0)</f>
        <v>0</v>
      </c>
      <c r="BH182" s="178">
        <f>IF(N182="sníž. přenesená",J182,0)</f>
        <v>0</v>
      </c>
      <c r="BI182" s="178">
        <f>IF(N182="nulová",J182,0)</f>
        <v>0</v>
      </c>
      <c r="BJ182" s="15" t="s">
        <v>79</v>
      </c>
      <c r="BK182" s="178">
        <f>ROUND(I182*H182,2)</f>
        <v>0</v>
      </c>
      <c r="BL182" s="15" t="s">
        <v>124</v>
      </c>
      <c r="BM182" s="15" t="s">
        <v>276</v>
      </c>
    </row>
    <row r="183" spans="2:65" s="12" customFormat="1" ht="10.199999999999999">
      <c r="B183" s="190"/>
      <c r="C183" s="191"/>
      <c r="D183" s="181" t="s">
        <v>126</v>
      </c>
      <c r="E183" s="191"/>
      <c r="F183" s="193" t="s">
        <v>277</v>
      </c>
      <c r="G183" s="191"/>
      <c r="H183" s="194">
        <v>6.8250000000000002</v>
      </c>
      <c r="I183" s="195"/>
      <c r="J183" s="191"/>
      <c r="K183" s="191"/>
      <c r="L183" s="196"/>
      <c r="M183" s="197"/>
      <c r="N183" s="198"/>
      <c r="O183" s="198"/>
      <c r="P183" s="198"/>
      <c r="Q183" s="198"/>
      <c r="R183" s="198"/>
      <c r="S183" s="198"/>
      <c r="T183" s="199"/>
      <c r="AT183" s="200" t="s">
        <v>126</v>
      </c>
      <c r="AU183" s="200" t="s">
        <v>81</v>
      </c>
      <c r="AV183" s="12" t="s">
        <v>81</v>
      </c>
      <c r="AW183" s="12" t="s">
        <v>4</v>
      </c>
      <c r="AX183" s="12" t="s">
        <v>79</v>
      </c>
      <c r="AY183" s="200" t="s">
        <v>117</v>
      </c>
    </row>
    <row r="184" spans="2:65" s="10" customFormat="1" ht="22.8" customHeight="1">
      <c r="B184" s="151"/>
      <c r="C184" s="152"/>
      <c r="D184" s="153" t="s">
        <v>73</v>
      </c>
      <c r="E184" s="165" t="s">
        <v>170</v>
      </c>
      <c r="F184" s="165" t="s">
        <v>278</v>
      </c>
      <c r="G184" s="152"/>
      <c r="H184" s="152"/>
      <c r="I184" s="155"/>
      <c r="J184" s="166">
        <f>BK184</f>
        <v>0</v>
      </c>
      <c r="K184" s="152"/>
      <c r="L184" s="157"/>
      <c r="M184" s="158"/>
      <c r="N184" s="159"/>
      <c r="O184" s="159"/>
      <c r="P184" s="160">
        <f>SUM(P185:P189)</f>
        <v>0</v>
      </c>
      <c r="Q184" s="159"/>
      <c r="R184" s="160">
        <f>SUM(R185:R189)</f>
        <v>0.57536999999999994</v>
      </c>
      <c r="S184" s="159"/>
      <c r="T184" s="161">
        <f>SUM(T185:T189)</f>
        <v>0</v>
      </c>
      <c r="AR184" s="162" t="s">
        <v>79</v>
      </c>
      <c r="AT184" s="163" t="s">
        <v>73</v>
      </c>
      <c r="AU184" s="163" t="s">
        <v>79</v>
      </c>
      <c r="AY184" s="162" t="s">
        <v>117</v>
      </c>
      <c r="BK184" s="164">
        <f>SUM(BK185:BK189)</f>
        <v>0</v>
      </c>
    </row>
    <row r="185" spans="2:65" s="1" customFormat="1" ht="20.399999999999999" customHeight="1">
      <c r="B185" s="32"/>
      <c r="C185" s="167" t="s">
        <v>279</v>
      </c>
      <c r="D185" s="167" t="s">
        <v>119</v>
      </c>
      <c r="E185" s="168" t="s">
        <v>280</v>
      </c>
      <c r="F185" s="169" t="s">
        <v>281</v>
      </c>
      <c r="G185" s="170" t="s">
        <v>185</v>
      </c>
      <c r="H185" s="171">
        <v>1</v>
      </c>
      <c r="I185" s="172"/>
      <c r="J185" s="173">
        <f>ROUND(I185*H185,2)</f>
        <v>0</v>
      </c>
      <c r="K185" s="169" t="s">
        <v>123</v>
      </c>
      <c r="L185" s="36"/>
      <c r="M185" s="174" t="s">
        <v>1</v>
      </c>
      <c r="N185" s="175" t="s">
        <v>45</v>
      </c>
      <c r="O185" s="58"/>
      <c r="P185" s="176">
        <f>O185*H185</f>
        <v>0</v>
      </c>
      <c r="Q185" s="176">
        <v>0.34089999999999998</v>
      </c>
      <c r="R185" s="176">
        <f>Q185*H185</f>
        <v>0.34089999999999998</v>
      </c>
      <c r="S185" s="176">
        <v>0</v>
      </c>
      <c r="T185" s="177">
        <f>S185*H185</f>
        <v>0</v>
      </c>
      <c r="AR185" s="15" t="s">
        <v>124</v>
      </c>
      <c r="AT185" s="15" t="s">
        <v>119</v>
      </c>
      <c r="AU185" s="15" t="s">
        <v>81</v>
      </c>
      <c r="AY185" s="15" t="s">
        <v>117</v>
      </c>
      <c r="BE185" s="178">
        <f>IF(N185="základní",J185,0)</f>
        <v>0</v>
      </c>
      <c r="BF185" s="178">
        <f>IF(N185="snížená",J185,0)</f>
        <v>0</v>
      </c>
      <c r="BG185" s="178">
        <f>IF(N185="zákl. přenesená",J185,0)</f>
        <v>0</v>
      </c>
      <c r="BH185" s="178">
        <f>IF(N185="sníž. přenesená",J185,0)</f>
        <v>0</v>
      </c>
      <c r="BI185" s="178">
        <f>IF(N185="nulová",J185,0)</f>
        <v>0</v>
      </c>
      <c r="BJ185" s="15" t="s">
        <v>79</v>
      </c>
      <c r="BK185" s="178">
        <f>ROUND(I185*H185,2)</f>
        <v>0</v>
      </c>
      <c r="BL185" s="15" t="s">
        <v>124</v>
      </c>
      <c r="BM185" s="15" t="s">
        <v>282</v>
      </c>
    </row>
    <row r="186" spans="2:65" s="1" customFormat="1" ht="20.399999999999999" customHeight="1">
      <c r="B186" s="32"/>
      <c r="C186" s="212" t="s">
        <v>283</v>
      </c>
      <c r="D186" s="212" t="s">
        <v>176</v>
      </c>
      <c r="E186" s="213" t="s">
        <v>284</v>
      </c>
      <c r="F186" s="214" t="s">
        <v>285</v>
      </c>
      <c r="G186" s="215" t="s">
        <v>185</v>
      </c>
      <c r="H186" s="216">
        <v>1</v>
      </c>
      <c r="I186" s="217"/>
      <c r="J186" s="218">
        <f>ROUND(I186*H186,2)</f>
        <v>0</v>
      </c>
      <c r="K186" s="214" t="s">
        <v>123</v>
      </c>
      <c r="L186" s="219"/>
      <c r="M186" s="220" t="s">
        <v>1</v>
      </c>
      <c r="N186" s="221" t="s">
        <v>45</v>
      </c>
      <c r="O186" s="58"/>
      <c r="P186" s="176">
        <f>O186*H186</f>
        <v>0</v>
      </c>
      <c r="Q186" s="176">
        <v>2.8500000000000001E-2</v>
      </c>
      <c r="R186" s="176">
        <f>Q186*H186</f>
        <v>2.8500000000000001E-2</v>
      </c>
      <c r="S186" s="176">
        <v>0</v>
      </c>
      <c r="T186" s="177">
        <f>S186*H186</f>
        <v>0</v>
      </c>
      <c r="AR186" s="15" t="s">
        <v>170</v>
      </c>
      <c r="AT186" s="15" t="s">
        <v>176</v>
      </c>
      <c r="AU186" s="15" t="s">
        <v>81</v>
      </c>
      <c r="AY186" s="15" t="s">
        <v>117</v>
      </c>
      <c r="BE186" s="178">
        <f>IF(N186="základní",J186,0)</f>
        <v>0</v>
      </c>
      <c r="BF186" s="178">
        <f>IF(N186="snížená",J186,0)</f>
        <v>0</v>
      </c>
      <c r="BG186" s="178">
        <f>IF(N186="zákl. přenesená",J186,0)</f>
        <v>0</v>
      </c>
      <c r="BH186" s="178">
        <f>IF(N186="sníž. přenesená",J186,0)</f>
        <v>0</v>
      </c>
      <c r="BI186" s="178">
        <f>IF(N186="nulová",J186,0)</f>
        <v>0</v>
      </c>
      <c r="BJ186" s="15" t="s">
        <v>79</v>
      </c>
      <c r="BK186" s="178">
        <f>ROUND(I186*H186,2)</f>
        <v>0</v>
      </c>
      <c r="BL186" s="15" t="s">
        <v>124</v>
      </c>
      <c r="BM186" s="15" t="s">
        <v>286</v>
      </c>
    </row>
    <row r="187" spans="2:65" s="1" customFormat="1" ht="20.399999999999999" customHeight="1">
      <c r="B187" s="32"/>
      <c r="C187" s="212" t="s">
        <v>287</v>
      </c>
      <c r="D187" s="212" t="s">
        <v>176</v>
      </c>
      <c r="E187" s="213" t="s">
        <v>288</v>
      </c>
      <c r="F187" s="214" t="s">
        <v>289</v>
      </c>
      <c r="G187" s="215" t="s">
        <v>199</v>
      </c>
      <c r="H187" s="216">
        <v>1</v>
      </c>
      <c r="I187" s="217"/>
      <c r="J187" s="218">
        <f>ROUND(I187*H187,2)</f>
        <v>0</v>
      </c>
      <c r="K187" s="214" t="s">
        <v>123</v>
      </c>
      <c r="L187" s="219"/>
      <c r="M187" s="220" t="s">
        <v>1</v>
      </c>
      <c r="N187" s="221" t="s">
        <v>45</v>
      </c>
      <c r="O187" s="58"/>
      <c r="P187" s="176">
        <f>O187*H187</f>
        <v>0</v>
      </c>
      <c r="Q187" s="176">
        <v>5.9699999999999996E-3</v>
      </c>
      <c r="R187" s="176">
        <f>Q187*H187</f>
        <v>5.9699999999999996E-3</v>
      </c>
      <c r="S187" s="176">
        <v>0</v>
      </c>
      <c r="T187" s="177">
        <f>S187*H187</f>
        <v>0</v>
      </c>
      <c r="AR187" s="15" t="s">
        <v>170</v>
      </c>
      <c r="AT187" s="15" t="s">
        <v>176</v>
      </c>
      <c r="AU187" s="15" t="s">
        <v>81</v>
      </c>
      <c r="AY187" s="15" t="s">
        <v>117</v>
      </c>
      <c r="BE187" s="178">
        <f>IF(N187="základní",J187,0)</f>
        <v>0</v>
      </c>
      <c r="BF187" s="178">
        <f>IF(N187="snížená",J187,0)</f>
        <v>0</v>
      </c>
      <c r="BG187" s="178">
        <f>IF(N187="zákl. přenesená",J187,0)</f>
        <v>0</v>
      </c>
      <c r="BH187" s="178">
        <f>IF(N187="sníž. přenesená",J187,0)</f>
        <v>0</v>
      </c>
      <c r="BI187" s="178">
        <f>IF(N187="nulová",J187,0)</f>
        <v>0</v>
      </c>
      <c r="BJ187" s="15" t="s">
        <v>79</v>
      </c>
      <c r="BK187" s="178">
        <f>ROUND(I187*H187,2)</f>
        <v>0</v>
      </c>
      <c r="BL187" s="15" t="s">
        <v>124</v>
      </c>
      <c r="BM187" s="15" t="s">
        <v>290</v>
      </c>
    </row>
    <row r="188" spans="2:65" s="1" customFormat="1" ht="20.399999999999999" customHeight="1">
      <c r="B188" s="32"/>
      <c r="C188" s="212" t="s">
        <v>291</v>
      </c>
      <c r="D188" s="212" t="s">
        <v>176</v>
      </c>
      <c r="E188" s="213" t="s">
        <v>292</v>
      </c>
      <c r="F188" s="214" t="s">
        <v>293</v>
      </c>
      <c r="G188" s="215" t="s">
        <v>185</v>
      </c>
      <c r="H188" s="216">
        <v>1</v>
      </c>
      <c r="I188" s="217"/>
      <c r="J188" s="218">
        <f>ROUND(I188*H188,2)</f>
        <v>0</v>
      </c>
      <c r="K188" s="214" t="s">
        <v>123</v>
      </c>
      <c r="L188" s="219"/>
      <c r="M188" s="220" t="s">
        <v>1</v>
      </c>
      <c r="N188" s="221" t="s">
        <v>45</v>
      </c>
      <c r="O188" s="58"/>
      <c r="P188" s="176">
        <f>O188*H188</f>
        <v>0</v>
      </c>
      <c r="Q188" s="176">
        <v>0.10299999999999999</v>
      </c>
      <c r="R188" s="176">
        <f>Q188*H188</f>
        <v>0.10299999999999999</v>
      </c>
      <c r="S188" s="176">
        <v>0</v>
      </c>
      <c r="T188" s="177">
        <f>S188*H188</f>
        <v>0</v>
      </c>
      <c r="AR188" s="15" t="s">
        <v>170</v>
      </c>
      <c r="AT188" s="15" t="s">
        <v>176</v>
      </c>
      <c r="AU188" s="15" t="s">
        <v>81</v>
      </c>
      <c r="AY188" s="15" t="s">
        <v>117</v>
      </c>
      <c r="BE188" s="178">
        <f>IF(N188="základní",J188,0)</f>
        <v>0</v>
      </c>
      <c r="BF188" s="178">
        <f>IF(N188="snížená",J188,0)</f>
        <v>0</v>
      </c>
      <c r="BG188" s="178">
        <f>IF(N188="zákl. přenesená",J188,0)</f>
        <v>0</v>
      </c>
      <c r="BH188" s="178">
        <f>IF(N188="sníž. přenesená",J188,0)</f>
        <v>0</v>
      </c>
      <c r="BI188" s="178">
        <f>IF(N188="nulová",J188,0)</f>
        <v>0</v>
      </c>
      <c r="BJ188" s="15" t="s">
        <v>79</v>
      </c>
      <c r="BK188" s="178">
        <f>ROUND(I188*H188,2)</f>
        <v>0</v>
      </c>
      <c r="BL188" s="15" t="s">
        <v>124</v>
      </c>
      <c r="BM188" s="15" t="s">
        <v>294</v>
      </c>
    </row>
    <row r="189" spans="2:65" s="1" customFormat="1" ht="20.399999999999999" customHeight="1">
      <c r="B189" s="32"/>
      <c r="C189" s="212" t="s">
        <v>295</v>
      </c>
      <c r="D189" s="212" t="s">
        <v>176</v>
      </c>
      <c r="E189" s="213" t="s">
        <v>296</v>
      </c>
      <c r="F189" s="214" t="s">
        <v>297</v>
      </c>
      <c r="G189" s="215" t="s">
        <v>185</v>
      </c>
      <c r="H189" s="216">
        <v>1</v>
      </c>
      <c r="I189" s="217"/>
      <c r="J189" s="218">
        <f>ROUND(I189*H189,2)</f>
        <v>0</v>
      </c>
      <c r="K189" s="214" t="s">
        <v>123</v>
      </c>
      <c r="L189" s="219"/>
      <c r="M189" s="220" t="s">
        <v>1</v>
      </c>
      <c r="N189" s="221" t="s">
        <v>45</v>
      </c>
      <c r="O189" s="58"/>
      <c r="P189" s="176">
        <f>O189*H189</f>
        <v>0</v>
      </c>
      <c r="Q189" s="176">
        <v>9.7000000000000003E-2</v>
      </c>
      <c r="R189" s="176">
        <f>Q189*H189</f>
        <v>9.7000000000000003E-2</v>
      </c>
      <c r="S189" s="176">
        <v>0</v>
      </c>
      <c r="T189" s="177">
        <f>S189*H189</f>
        <v>0</v>
      </c>
      <c r="AR189" s="15" t="s">
        <v>170</v>
      </c>
      <c r="AT189" s="15" t="s">
        <v>176</v>
      </c>
      <c r="AU189" s="15" t="s">
        <v>81</v>
      </c>
      <c r="AY189" s="15" t="s">
        <v>117</v>
      </c>
      <c r="BE189" s="178">
        <f>IF(N189="základní",J189,0)</f>
        <v>0</v>
      </c>
      <c r="BF189" s="178">
        <f>IF(N189="snížená",J189,0)</f>
        <v>0</v>
      </c>
      <c r="BG189" s="178">
        <f>IF(N189="zákl. přenesená",J189,0)</f>
        <v>0</v>
      </c>
      <c r="BH189" s="178">
        <f>IF(N189="sníž. přenesená",J189,0)</f>
        <v>0</v>
      </c>
      <c r="BI189" s="178">
        <f>IF(N189="nulová",J189,0)</f>
        <v>0</v>
      </c>
      <c r="BJ189" s="15" t="s">
        <v>79</v>
      </c>
      <c r="BK189" s="178">
        <f>ROUND(I189*H189,2)</f>
        <v>0</v>
      </c>
      <c r="BL189" s="15" t="s">
        <v>124</v>
      </c>
      <c r="BM189" s="15" t="s">
        <v>298</v>
      </c>
    </row>
    <row r="190" spans="2:65" s="10" customFormat="1" ht="22.8" customHeight="1">
      <c r="B190" s="151"/>
      <c r="C190" s="152"/>
      <c r="D190" s="153" t="s">
        <v>73</v>
      </c>
      <c r="E190" s="165" t="s">
        <v>175</v>
      </c>
      <c r="F190" s="165" t="s">
        <v>299</v>
      </c>
      <c r="G190" s="152"/>
      <c r="H190" s="152"/>
      <c r="I190" s="155"/>
      <c r="J190" s="166">
        <f>BK190</f>
        <v>0</v>
      </c>
      <c r="K190" s="152"/>
      <c r="L190" s="157"/>
      <c r="M190" s="158"/>
      <c r="N190" s="159"/>
      <c r="O190" s="159"/>
      <c r="P190" s="160">
        <f>SUM(P191:P206)</f>
        <v>0</v>
      </c>
      <c r="Q190" s="159"/>
      <c r="R190" s="160">
        <f>SUM(R191:R206)</f>
        <v>33.194860000000006</v>
      </c>
      <c r="S190" s="159"/>
      <c r="T190" s="161">
        <f>SUM(T191:T206)</f>
        <v>0</v>
      </c>
      <c r="AR190" s="162" t="s">
        <v>79</v>
      </c>
      <c r="AT190" s="163" t="s">
        <v>73</v>
      </c>
      <c r="AU190" s="163" t="s">
        <v>79</v>
      </c>
      <c r="AY190" s="162" t="s">
        <v>117</v>
      </c>
      <c r="BK190" s="164">
        <f>SUM(BK191:BK206)</f>
        <v>0</v>
      </c>
    </row>
    <row r="191" spans="2:65" s="1" customFormat="1" ht="20.399999999999999" customHeight="1">
      <c r="B191" s="32"/>
      <c r="C191" s="167" t="s">
        <v>300</v>
      </c>
      <c r="D191" s="167" t="s">
        <v>119</v>
      </c>
      <c r="E191" s="168" t="s">
        <v>301</v>
      </c>
      <c r="F191" s="169" t="s">
        <v>302</v>
      </c>
      <c r="G191" s="170" t="s">
        <v>199</v>
      </c>
      <c r="H191" s="171">
        <v>4</v>
      </c>
      <c r="I191" s="172"/>
      <c r="J191" s="173">
        <f>ROUND(I191*H191,2)</f>
        <v>0</v>
      </c>
      <c r="K191" s="169" t="s">
        <v>123</v>
      </c>
      <c r="L191" s="36"/>
      <c r="M191" s="174" t="s">
        <v>1</v>
      </c>
      <c r="N191" s="175" t="s">
        <v>45</v>
      </c>
      <c r="O191" s="58"/>
      <c r="P191" s="176">
        <f>O191*H191</f>
        <v>0</v>
      </c>
      <c r="Q191" s="176">
        <v>0.14321</v>
      </c>
      <c r="R191" s="176">
        <f>Q191*H191</f>
        <v>0.57284000000000002</v>
      </c>
      <c r="S191" s="176">
        <v>0</v>
      </c>
      <c r="T191" s="177">
        <f>S191*H191</f>
        <v>0</v>
      </c>
      <c r="AR191" s="15" t="s">
        <v>124</v>
      </c>
      <c r="AT191" s="15" t="s">
        <v>119</v>
      </c>
      <c r="AU191" s="15" t="s">
        <v>81</v>
      </c>
      <c r="AY191" s="15" t="s">
        <v>117</v>
      </c>
      <c r="BE191" s="178">
        <f>IF(N191="základní",J191,0)</f>
        <v>0</v>
      </c>
      <c r="BF191" s="178">
        <f>IF(N191="snížená",J191,0)</f>
        <v>0</v>
      </c>
      <c r="BG191" s="178">
        <f>IF(N191="zákl. přenesená",J191,0)</f>
        <v>0</v>
      </c>
      <c r="BH191" s="178">
        <f>IF(N191="sníž. přenesená",J191,0)</f>
        <v>0</v>
      </c>
      <c r="BI191" s="178">
        <f>IF(N191="nulová",J191,0)</f>
        <v>0</v>
      </c>
      <c r="BJ191" s="15" t="s">
        <v>79</v>
      </c>
      <c r="BK191" s="178">
        <f>ROUND(I191*H191,2)</f>
        <v>0</v>
      </c>
      <c r="BL191" s="15" t="s">
        <v>124</v>
      </c>
      <c r="BM191" s="15" t="s">
        <v>303</v>
      </c>
    </row>
    <row r="192" spans="2:65" s="11" customFormat="1" ht="10.199999999999999">
      <c r="B192" s="179"/>
      <c r="C192" s="180"/>
      <c r="D192" s="181" t="s">
        <v>126</v>
      </c>
      <c r="E192" s="182" t="s">
        <v>1</v>
      </c>
      <c r="F192" s="183" t="s">
        <v>304</v>
      </c>
      <c r="G192" s="180"/>
      <c r="H192" s="182" t="s">
        <v>1</v>
      </c>
      <c r="I192" s="184"/>
      <c r="J192" s="180"/>
      <c r="K192" s="180"/>
      <c r="L192" s="185"/>
      <c r="M192" s="186"/>
      <c r="N192" s="187"/>
      <c r="O192" s="187"/>
      <c r="P192" s="187"/>
      <c r="Q192" s="187"/>
      <c r="R192" s="187"/>
      <c r="S192" s="187"/>
      <c r="T192" s="188"/>
      <c r="AT192" s="189" t="s">
        <v>126</v>
      </c>
      <c r="AU192" s="189" t="s">
        <v>81</v>
      </c>
      <c r="AV192" s="11" t="s">
        <v>79</v>
      </c>
      <c r="AW192" s="11" t="s">
        <v>36</v>
      </c>
      <c r="AX192" s="11" t="s">
        <v>74</v>
      </c>
      <c r="AY192" s="189" t="s">
        <v>117</v>
      </c>
    </row>
    <row r="193" spans="2:65" s="12" customFormat="1" ht="10.199999999999999">
      <c r="B193" s="190"/>
      <c r="C193" s="191"/>
      <c r="D193" s="181" t="s">
        <v>126</v>
      </c>
      <c r="E193" s="192" t="s">
        <v>1</v>
      </c>
      <c r="F193" s="193" t="s">
        <v>124</v>
      </c>
      <c r="G193" s="191"/>
      <c r="H193" s="194">
        <v>4</v>
      </c>
      <c r="I193" s="195"/>
      <c r="J193" s="191"/>
      <c r="K193" s="191"/>
      <c r="L193" s="196"/>
      <c r="M193" s="197"/>
      <c r="N193" s="198"/>
      <c r="O193" s="198"/>
      <c r="P193" s="198"/>
      <c r="Q193" s="198"/>
      <c r="R193" s="198"/>
      <c r="S193" s="198"/>
      <c r="T193" s="199"/>
      <c r="AT193" s="200" t="s">
        <v>126</v>
      </c>
      <c r="AU193" s="200" t="s">
        <v>81</v>
      </c>
      <c r="AV193" s="12" t="s">
        <v>81</v>
      </c>
      <c r="AW193" s="12" t="s">
        <v>36</v>
      </c>
      <c r="AX193" s="12" t="s">
        <v>79</v>
      </c>
      <c r="AY193" s="200" t="s">
        <v>117</v>
      </c>
    </row>
    <row r="194" spans="2:65" s="1" customFormat="1" ht="20.399999999999999" customHeight="1">
      <c r="B194" s="32"/>
      <c r="C194" s="212" t="s">
        <v>305</v>
      </c>
      <c r="D194" s="212" t="s">
        <v>176</v>
      </c>
      <c r="E194" s="213" t="s">
        <v>306</v>
      </c>
      <c r="F194" s="214" t="s">
        <v>307</v>
      </c>
      <c r="G194" s="215" t="s">
        <v>185</v>
      </c>
      <c r="H194" s="216">
        <v>4</v>
      </c>
      <c r="I194" s="217"/>
      <c r="J194" s="218">
        <f>ROUND(I194*H194,2)</f>
        <v>0</v>
      </c>
      <c r="K194" s="214" t="s">
        <v>123</v>
      </c>
      <c r="L194" s="219"/>
      <c r="M194" s="220" t="s">
        <v>1</v>
      </c>
      <c r="N194" s="221" t="s">
        <v>45</v>
      </c>
      <c r="O194" s="58"/>
      <c r="P194" s="176">
        <f>O194*H194</f>
        <v>0</v>
      </c>
      <c r="Q194" s="176">
        <v>4.8300000000000003E-2</v>
      </c>
      <c r="R194" s="176">
        <f>Q194*H194</f>
        <v>0.19320000000000001</v>
      </c>
      <c r="S194" s="176">
        <v>0</v>
      </c>
      <c r="T194" s="177">
        <f>S194*H194</f>
        <v>0</v>
      </c>
      <c r="AR194" s="15" t="s">
        <v>170</v>
      </c>
      <c r="AT194" s="15" t="s">
        <v>176</v>
      </c>
      <c r="AU194" s="15" t="s">
        <v>81</v>
      </c>
      <c r="AY194" s="15" t="s">
        <v>117</v>
      </c>
      <c r="BE194" s="178">
        <f>IF(N194="základní",J194,0)</f>
        <v>0</v>
      </c>
      <c r="BF194" s="178">
        <f>IF(N194="snížená",J194,0)</f>
        <v>0</v>
      </c>
      <c r="BG194" s="178">
        <f>IF(N194="zákl. přenesená",J194,0)</f>
        <v>0</v>
      </c>
      <c r="BH194" s="178">
        <f>IF(N194="sníž. přenesená",J194,0)</f>
        <v>0</v>
      </c>
      <c r="BI194" s="178">
        <f>IF(N194="nulová",J194,0)</f>
        <v>0</v>
      </c>
      <c r="BJ194" s="15" t="s">
        <v>79</v>
      </c>
      <c r="BK194" s="178">
        <f>ROUND(I194*H194,2)</f>
        <v>0</v>
      </c>
      <c r="BL194" s="15" t="s">
        <v>124</v>
      </c>
      <c r="BM194" s="15" t="s">
        <v>308</v>
      </c>
    </row>
    <row r="195" spans="2:65" s="1" customFormat="1" ht="20.399999999999999" customHeight="1">
      <c r="B195" s="32"/>
      <c r="C195" s="167" t="s">
        <v>309</v>
      </c>
      <c r="D195" s="167" t="s">
        <v>119</v>
      </c>
      <c r="E195" s="168" t="s">
        <v>310</v>
      </c>
      <c r="F195" s="169" t="s">
        <v>311</v>
      </c>
      <c r="G195" s="170" t="s">
        <v>199</v>
      </c>
      <c r="H195" s="171">
        <v>78</v>
      </c>
      <c r="I195" s="172"/>
      <c r="J195" s="173">
        <f>ROUND(I195*H195,2)</f>
        <v>0</v>
      </c>
      <c r="K195" s="169" t="s">
        <v>123</v>
      </c>
      <c r="L195" s="36"/>
      <c r="M195" s="174" t="s">
        <v>1</v>
      </c>
      <c r="N195" s="175" t="s">
        <v>45</v>
      </c>
      <c r="O195" s="58"/>
      <c r="P195" s="176">
        <f>O195*H195</f>
        <v>0</v>
      </c>
      <c r="Q195" s="176">
        <v>0.15540000000000001</v>
      </c>
      <c r="R195" s="176">
        <f>Q195*H195</f>
        <v>12.1212</v>
      </c>
      <c r="S195" s="176">
        <v>0</v>
      </c>
      <c r="T195" s="177">
        <f>S195*H195</f>
        <v>0</v>
      </c>
      <c r="AR195" s="15" t="s">
        <v>124</v>
      </c>
      <c r="AT195" s="15" t="s">
        <v>119</v>
      </c>
      <c r="AU195" s="15" t="s">
        <v>81</v>
      </c>
      <c r="AY195" s="15" t="s">
        <v>117</v>
      </c>
      <c r="BE195" s="178">
        <f>IF(N195="základní",J195,0)</f>
        <v>0</v>
      </c>
      <c r="BF195" s="178">
        <f>IF(N195="snížená",J195,0)</f>
        <v>0</v>
      </c>
      <c r="BG195" s="178">
        <f>IF(N195="zákl. přenesená",J195,0)</f>
        <v>0</v>
      </c>
      <c r="BH195" s="178">
        <f>IF(N195="sníž. přenesená",J195,0)</f>
        <v>0</v>
      </c>
      <c r="BI195" s="178">
        <f>IF(N195="nulová",J195,0)</f>
        <v>0</v>
      </c>
      <c r="BJ195" s="15" t="s">
        <v>79</v>
      </c>
      <c r="BK195" s="178">
        <f>ROUND(I195*H195,2)</f>
        <v>0</v>
      </c>
      <c r="BL195" s="15" t="s">
        <v>124</v>
      </c>
      <c r="BM195" s="15" t="s">
        <v>312</v>
      </c>
    </row>
    <row r="196" spans="2:65" s="12" customFormat="1" ht="10.199999999999999">
      <c r="B196" s="190"/>
      <c r="C196" s="191"/>
      <c r="D196" s="181" t="s">
        <v>126</v>
      </c>
      <c r="E196" s="192" t="s">
        <v>1</v>
      </c>
      <c r="F196" s="193" t="s">
        <v>313</v>
      </c>
      <c r="G196" s="191"/>
      <c r="H196" s="194">
        <v>78</v>
      </c>
      <c r="I196" s="195"/>
      <c r="J196" s="191"/>
      <c r="K196" s="191"/>
      <c r="L196" s="196"/>
      <c r="M196" s="197"/>
      <c r="N196" s="198"/>
      <c r="O196" s="198"/>
      <c r="P196" s="198"/>
      <c r="Q196" s="198"/>
      <c r="R196" s="198"/>
      <c r="S196" s="198"/>
      <c r="T196" s="199"/>
      <c r="AT196" s="200" t="s">
        <v>126</v>
      </c>
      <c r="AU196" s="200" t="s">
        <v>81</v>
      </c>
      <c r="AV196" s="12" t="s">
        <v>81</v>
      </c>
      <c r="AW196" s="12" t="s">
        <v>36</v>
      </c>
      <c r="AX196" s="12" t="s">
        <v>74</v>
      </c>
      <c r="AY196" s="200" t="s">
        <v>117</v>
      </c>
    </row>
    <row r="197" spans="2:65" s="13" customFormat="1" ht="10.199999999999999">
      <c r="B197" s="201"/>
      <c r="C197" s="202"/>
      <c r="D197" s="181" t="s">
        <v>126</v>
      </c>
      <c r="E197" s="203" t="s">
        <v>1</v>
      </c>
      <c r="F197" s="204" t="s">
        <v>129</v>
      </c>
      <c r="G197" s="202"/>
      <c r="H197" s="205">
        <v>78</v>
      </c>
      <c r="I197" s="206"/>
      <c r="J197" s="202"/>
      <c r="K197" s="202"/>
      <c r="L197" s="207"/>
      <c r="M197" s="208"/>
      <c r="N197" s="209"/>
      <c r="O197" s="209"/>
      <c r="P197" s="209"/>
      <c r="Q197" s="209"/>
      <c r="R197" s="209"/>
      <c r="S197" s="209"/>
      <c r="T197" s="210"/>
      <c r="AT197" s="211" t="s">
        <v>126</v>
      </c>
      <c r="AU197" s="211" t="s">
        <v>81</v>
      </c>
      <c r="AV197" s="13" t="s">
        <v>124</v>
      </c>
      <c r="AW197" s="13" t="s">
        <v>36</v>
      </c>
      <c r="AX197" s="13" t="s">
        <v>79</v>
      </c>
      <c r="AY197" s="211" t="s">
        <v>117</v>
      </c>
    </row>
    <row r="198" spans="2:65" s="1" customFormat="1" ht="20.399999999999999" customHeight="1">
      <c r="B198" s="32"/>
      <c r="C198" s="212" t="s">
        <v>314</v>
      </c>
      <c r="D198" s="212" t="s">
        <v>176</v>
      </c>
      <c r="E198" s="213" t="s">
        <v>315</v>
      </c>
      <c r="F198" s="214" t="s">
        <v>316</v>
      </c>
      <c r="G198" s="215" t="s">
        <v>185</v>
      </c>
      <c r="H198" s="216">
        <v>78</v>
      </c>
      <c r="I198" s="217"/>
      <c r="J198" s="218">
        <f>ROUND(I198*H198,2)</f>
        <v>0</v>
      </c>
      <c r="K198" s="214" t="s">
        <v>123</v>
      </c>
      <c r="L198" s="219"/>
      <c r="M198" s="220" t="s">
        <v>1</v>
      </c>
      <c r="N198" s="221" t="s">
        <v>45</v>
      </c>
      <c r="O198" s="58"/>
      <c r="P198" s="176">
        <f>O198*H198</f>
        <v>0</v>
      </c>
      <c r="Q198" s="176">
        <v>8.1000000000000003E-2</v>
      </c>
      <c r="R198" s="176">
        <f>Q198*H198</f>
        <v>6.3180000000000005</v>
      </c>
      <c r="S198" s="176">
        <v>0</v>
      </c>
      <c r="T198" s="177">
        <f>S198*H198</f>
        <v>0</v>
      </c>
      <c r="AR198" s="15" t="s">
        <v>170</v>
      </c>
      <c r="AT198" s="15" t="s">
        <v>176</v>
      </c>
      <c r="AU198" s="15" t="s">
        <v>81</v>
      </c>
      <c r="AY198" s="15" t="s">
        <v>117</v>
      </c>
      <c r="BE198" s="178">
        <f>IF(N198="základní",J198,0)</f>
        <v>0</v>
      </c>
      <c r="BF198" s="178">
        <f>IF(N198="snížená",J198,0)</f>
        <v>0</v>
      </c>
      <c r="BG198" s="178">
        <f>IF(N198="zákl. přenesená",J198,0)</f>
        <v>0</v>
      </c>
      <c r="BH198" s="178">
        <f>IF(N198="sníž. přenesená",J198,0)</f>
        <v>0</v>
      </c>
      <c r="BI198" s="178">
        <f>IF(N198="nulová",J198,0)</f>
        <v>0</v>
      </c>
      <c r="BJ198" s="15" t="s">
        <v>79</v>
      </c>
      <c r="BK198" s="178">
        <f>ROUND(I198*H198,2)</f>
        <v>0</v>
      </c>
      <c r="BL198" s="15" t="s">
        <v>124</v>
      </c>
      <c r="BM198" s="15" t="s">
        <v>317</v>
      </c>
    </row>
    <row r="199" spans="2:65" s="1" customFormat="1" ht="20.399999999999999" customHeight="1">
      <c r="B199" s="32"/>
      <c r="C199" s="212" t="s">
        <v>318</v>
      </c>
      <c r="D199" s="212" t="s">
        <v>176</v>
      </c>
      <c r="E199" s="213" t="s">
        <v>319</v>
      </c>
      <c r="F199" s="214" t="s">
        <v>320</v>
      </c>
      <c r="G199" s="215" t="s">
        <v>199</v>
      </c>
      <c r="H199" s="216">
        <v>19</v>
      </c>
      <c r="I199" s="217"/>
      <c r="J199" s="218">
        <f>ROUND(I199*H199,2)</f>
        <v>0</v>
      </c>
      <c r="K199" s="214" t="s">
        <v>123</v>
      </c>
      <c r="L199" s="219"/>
      <c r="M199" s="220" t="s">
        <v>1</v>
      </c>
      <c r="N199" s="221" t="s">
        <v>45</v>
      </c>
      <c r="O199" s="58"/>
      <c r="P199" s="176">
        <f>O199*H199</f>
        <v>0</v>
      </c>
      <c r="Q199" s="176">
        <v>7.8200000000000006E-2</v>
      </c>
      <c r="R199" s="176">
        <f>Q199*H199</f>
        <v>1.4858</v>
      </c>
      <c r="S199" s="176">
        <v>0</v>
      </c>
      <c r="T199" s="177">
        <f>S199*H199</f>
        <v>0</v>
      </c>
      <c r="AR199" s="15" t="s">
        <v>170</v>
      </c>
      <c r="AT199" s="15" t="s">
        <v>176</v>
      </c>
      <c r="AU199" s="15" t="s">
        <v>81</v>
      </c>
      <c r="AY199" s="15" t="s">
        <v>117</v>
      </c>
      <c r="BE199" s="178">
        <f>IF(N199="základní",J199,0)</f>
        <v>0</v>
      </c>
      <c r="BF199" s="178">
        <f>IF(N199="snížená",J199,0)</f>
        <v>0</v>
      </c>
      <c r="BG199" s="178">
        <f>IF(N199="zákl. přenesená",J199,0)</f>
        <v>0</v>
      </c>
      <c r="BH199" s="178">
        <f>IF(N199="sníž. přenesená",J199,0)</f>
        <v>0</v>
      </c>
      <c r="BI199" s="178">
        <f>IF(N199="nulová",J199,0)</f>
        <v>0</v>
      </c>
      <c r="BJ199" s="15" t="s">
        <v>79</v>
      </c>
      <c r="BK199" s="178">
        <f>ROUND(I199*H199,2)</f>
        <v>0</v>
      </c>
      <c r="BL199" s="15" t="s">
        <v>124</v>
      </c>
      <c r="BM199" s="15" t="s">
        <v>321</v>
      </c>
    </row>
    <row r="200" spans="2:65" s="12" customFormat="1" ht="10.199999999999999">
      <c r="B200" s="190"/>
      <c r="C200" s="191"/>
      <c r="D200" s="181" t="s">
        <v>126</v>
      </c>
      <c r="E200" s="192" t="s">
        <v>1</v>
      </c>
      <c r="F200" s="193" t="s">
        <v>322</v>
      </c>
      <c r="G200" s="191"/>
      <c r="H200" s="194">
        <v>19</v>
      </c>
      <c r="I200" s="195"/>
      <c r="J200" s="191"/>
      <c r="K200" s="191"/>
      <c r="L200" s="196"/>
      <c r="M200" s="197"/>
      <c r="N200" s="198"/>
      <c r="O200" s="198"/>
      <c r="P200" s="198"/>
      <c r="Q200" s="198"/>
      <c r="R200" s="198"/>
      <c r="S200" s="198"/>
      <c r="T200" s="199"/>
      <c r="AT200" s="200" t="s">
        <v>126</v>
      </c>
      <c r="AU200" s="200" t="s">
        <v>81</v>
      </c>
      <c r="AV200" s="12" t="s">
        <v>81</v>
      </c>
      <c r="AW200" s="12" t="s">
        <v>36</v>
      </c>
      <c r="AX200" s="12" t="s">
        <v>74</v>
      </c>
      <c r="AY200" s="200" t="s">
        <v>117</v>
      </c>
    </row>
    <row r="201" spans="2:65" s="13" customFormat="1" ht="10.199999999999999">
      <c r="B201" s="201"/>
      <c r="C201" s="202"/>
      <c r="D201" s="181" t="s">
        <v>126</v>
      </c>
      <c r="E201" s="203" t="s">
        <v>1</v>
      </c>
      <c r="F201" s="204" t="s">
        <v>129</v>
      </c>
      <c r="G201" s="202"/>
      <c r="H201" s="205">
        <v>19</v>
      </c>
      <c r="I201" s="206"/>
      <c r="J201" s="202"/>
      <c r="K201" s="202"/>
      <c r="L201" s="207"/>
      <c r="M201" s="208"/>
      <c r="N201" s="209"/>
      <c r="O201" s="209"/>
      <c r="P201" s="209"/>
      <c r="Q201" s="209"/>
      <c r="R201" s="209"/>
      <c r="S201" s="209"/>
      <c r="T201" s="210"/>
      <c r="AT201" s="211" t="s">
        <v>126</v>
      </c>
      <c r="AU201" s="211" t="s">
        <v>81</v>
      </c>
      <c r="AV201" s="13" t="s">
        <v>124</v>
      </c>
      <c r="AW201" s="13" t="s">
        <v>36</v>
      </c>
      <c r="AX201" s="13" t="s">
        <v>79</v>
      </c>
      <c r="AY201" s="211" t="s">
        <v>117</v>
      </c>
    </row>
    <row r="202" spans="2:65" s="1" customFormat="1" ht="20.399999999999999" customHeight="1">
      <c r="B202" s="32"/>
      <c r="C202" s="167" t="s">
        <v>323</v>
      </c>
      <c r="D202" s="167" t="s">
        <v>119</v>
      </c>
      <c r="E202" s="168" t="s">
        <v>324</v>
      </c>
      <c r="F202" s="169" t="s">
        <v>325</v>
      </c>
      <c r="G202" s="170" t="s">
        <v>199</v>
      </c>
      <c r="H202" s="171">
        <v>42</v>
      </c>
      <c r="I202" s="172"/>
      <c r="J202" s="173">
        <f>ROUND(I202*H202,2)</f>
        <v>0</v>
      </c>
      <c r="K202" s="169" t="s">
        <v>123</v>
      </c>
      <c r="L202" s="36"/>
      <c r="M202" s="174" t="s">
        <v>1</v>
      </c>
      <c r="N202" s="175" t="s">
        <v>45</v>
      </c>
      <c r="O202" s="58"/>
      <c r="P202" s="176">
        <f>O202*H202</f>
        <v>0</v>
      </c>
      <c r="Q202" s="176">
        <v>0.16370999999999999</v>
      </c>
      <c r="R202" s="176">
        <f>Q202*H202</f>
        <v>6.87582</v>
      </c>
      <c r="S202" s="176">
        <v>0</v>
      </c>
      <c r="T202" s="177">
        <f>S202*H202</f>
        <v>0</v>
      </c>
      <c r="AR202" s="15" t="s">
        <v>124</v>
      </c>
      <c r="AT202" s="15" t="s">
        <v>119</v>
      </c>
      <c r="AU202" s="15" t="s">
        <v>81</v>
      </c>
      <c r="AY202" s="15" t="s">
        <v>117</v>
      </c>
      <c r="BE202" s="178">
        <f>IF(N202="základní",J202,0)</f>
        <v>0</v>
      </c>
      <c r="BF202" s="178">
        <f>IF(N202="snížená",J202,0)</f>
        <v>0</v>
      </c>
      <c r="BG202" s="178">
        <f>IF(N202="zákl. přenesená",J202,0)</f>
        <v>0</v>
      </c>
      <c r="BH202" s="178">
        <f>IF(N202="sníž. přenesená",J202,0)</f>
        <v>0</v>
      </c>
      <c r="BI202" s="178">
        <f>IF(N202="nulová",J202,0)</f>
        <v>0</v>
      </c>
      <c r="BJ202" s="15" t="s">
        <v>79</v>
      </c>
      <c r="BK202" s="178">
        <f>ROUND(I202*H202,2)</f>
        <v>0</v>
      </c>
      <c r="BL202" s="15" t="s">
        <v>124</v>
      </c>
      <c r="BM202" s="15" t="s">
        <v>326</v>
      </c>
    </row>
    <row r="203" spans="2:65" s="11" customFormat="1" ht="10.199999999999999">
      <c r="B203" s="179"/>
      <c r="C203" s="180"/>
      <c r="D203" s="181" t="s">
        <v>126</v>
      </c>
      <c r="E203" s="182" t="s">
        <v>1</v>
      </c>
      <c r="F203" s="183" t="s">
        <v>327</v>
      </c>
      <c r="G203" s="180"/>
      <c r="H203" s="182" t="s">
        <v>1</v>
      </c>
      <c r="I203" s="184"/>
      <c r="J203" s="180"/>
      <c r="K203" s="180"/>
      <c r="L203" s="185"/>
      <c r="M203" s="186"/>
      <c r="N203" s="187"/>
      <c r="O203" s="187"/>
      <c r="P203" s="187"/>
      <c r="Q203" s="187"/>
      <c r="R203" s="187"/>
      <c r="S203" s="187"/>
      <c r="T203" s="188"/>
      <c r="AT203" s="189" t="s">
        <v>126</v>
      </c>
      <c r="AU203" s="189" t="s">
        <v>81</v>
      </c>
      <c r="AV203" s="11" t="s">
        <v>79</v>
      </c>
      <c r="AW203" s="11" t="s">
        <v>36</v>
      </c>
      <c r="AX203" s="11" t="s">
        <v>74</v>
      </c>
      <c r="AY203" s="189" t="s">
        <v>117</v>
      </c>
    </row>
    <row r="204" spans="2:65" s="12" customFormat="1" ht="10.199999999999999">
      <c r="B204" s="190"/>
      <c r="C204" s="191"/>
      <c r="D204" s="181" t="s">
        <v>126</v>
      </c>
      <c r="E204" s="192" t="s">
        <v>1</v>
      </c>
      <c r="F204" s="193" t="s">
        <v>328</v>
      </c>
      <c r="G204" s="191"/>
      <c r="H204" s="194">
        <v>42</v>
      </c>
      <c r="I204" s="195"/>
      <c r="J204" s="191"/>
      <c r="K204" s="191"/>
      <c r="L204" s="196"/>
      <c r="M204" s="197"/>
      <c r="N204" s="198"/>
      <c r="O204" s="198"/>
      <c r="P204" s="198"/>
      <c r="Q204" s="198"/>
      <c r="R204" s="198"/>
      <c r="S204" s="198"/>
      <c r="T204" s="199"/>
      <c r="AT204" s="200" t="s">
        <v>126</v>
      </c>
      <c r="AU204" s="200" t="s">
        <v>81</v>
      </c>
      <c r="AV204" s="12" t="s">
        <v>81</v>
      </c>
      <c r="AW204" s="12" t="s">
        <v>36</v>
      </c>
      <c r="AX204" s="12" t="s">
        <v>74</v>
      </c>
      <c r="AY204" s="200" t="s">
        <v>117</v>
      </c>
    </row>
    <row r="205" spans="2:65" s="13" customFormat="1" ht="10.199999999999999">
      <c r="B205" s="201"/>
      <c r="C205" s="202"/>
      <c r="D205" s="181" t="s">
        <v>126</v>
      </c>
      <c r="E205" s="203" t="s">
        <v>1</v>
      </c>
      <c r="F205" s="204" t="s">
        <v>129</v>
      </c>
      <c r="G205" s="202"/>
      <c r="H205" s="205">
        <v>42</v>
      </c>
      <c r="I205" s="206"/>
      <c r="J205" s="202"/>
      <c r="K205" s="202"/>
      <c r="L205" s="207"/>
      <c r="M205" s="208"/>
      <c r="N205" s="209"/>
      <c r="O205" s="209"/>
      <c r="P205" s="209"/>
      <c r="Q205" s="209"/>
      <c r="R205" s="209"/>
      <c r="S205" s="209"/>
      <c r="T205" s="210"/>
      <c r="AT205" s="211" t="s">
        <v>126</v>
      </c>
      <c r="AU205" s="211" t="s">
        <v>81</v>
      </c>
      <c r="AV205" s="13" t="s">
        <v>124</v>
      </c>
      <c r="AW205" s="13" t="s">
        <v>36</v>
      </c>
      <c r="AX205" s="13" t="s">
        <v>79</v>
      </c>
      <c r="AY205" s="211" t="s">
        <v>117</v>
      </c>
    </row>
    <row r="206" spans="2:65" s="1" customFormat="1" ht="20.399999999999999" customHeight="1">
      <c r="B206" s="32"/>
      <c r="C206" s="212" t="s">
        <v>329</v>
      </c>
      <c r="D206" s="212" t="s">
        <v>176</v>
      </c>
      <c r="E206" s="213" t="s">
        <v>330</v>
      </c>
      <c r="F206" s="214" t="s">
        <v>331</v>
      </c>
      <c r="G206" s="215" t="s">
        <v>199</v>
      </c>
      <c r="H206" s="216">
        <v>42</v>
      </c>
      <c r="I206" s="217"/>
      <c r="J206" s="218">
        <f>ROUND(I206*H206,2)</f>
        <v>0</v>
      </c>
      <c r="K206" s="214" t="s">
        <v>123</v>
      </c>
      <c r="L206" s="219"/>
      <c r="M206" s="220" t="s">
        <v>1</v>
      </c>
      <c r="N206" s="221" t="s">
        <v>45</v>
      </c>
      <c r="O206" s="58"/>
      <c r="P206" s="176">
        <f>O206*H206</f>
        <v>0</v>
      </c>
      <c r="Q206" s="176">
        <v>0.13400000000000001</v>
      </c>
      <c r="R206" s="176">
        <f>Q206*H206</f>
        <v>5.6280000000000001</v>
      </c>
      <c r="S206" s="176">
        <v>0</v>
      </c>
      <c r="T206" s="177">
        <f>S206*H206</f>
        <v>0</v>
      </c>
      <c r="AR206" s="15" t="s">
        <v>170</v>
      </c>
      <c r="AT206" s="15" t="s">
        <v>176</v>
      </c>
      <c r="AU206" s="15" t="s">
        <v>81</v>
      </c>
      <c r="AY206" s="15" t="s">
        <v>117</v>
      </c>
      <c r="BE206" s="178">
        <f>IF(N206="základní",J206,0)</f>
        <v>0</v>
      </c>
      <c r="BF206" s="178">
        <f>IF(N206="snížená",J206,0)</f>
        <v>0</v>
      </c>
      <c r="BG206" s="178">
        <f>IF(N206="zákl. přenesená",J206,0)</f>
        <v>0</v>
      </c>
      <c r="BH206" s="178">
        <f>IF(N206="sníž. přenesená",J206,0)</f>
        <v>0</v>
      </c>
      <c r="BI206" s="178">
        <f>IF(N206="nulová",J206,0)</f>
        <v>0</v>
      </c>
      <c r="BJ206" s="15" t="s">
        <v>79</v>
      </c>
      <c r="BK206" s="178">
        <f>ROUND(I206*H206,2)</f>
        <v>0</v>
      </c>
      <c r="BL206" s="15" t="s">
        <v>124</v>
      </c>
      <c r="BM206" s="15" t="s">
        <v>332</v>
      </c>
    </row>
    <row r="207" spans="2:65" s="10" customFormat="1" ht="22.8" customHeight="1">
      <c r="B207" s="151"/>
      <c r="C207" s="152"/>
      <c r="D207" s="153" t="s">
        <v>73</v>
      </c>
      <c r="E207" s="165" t="s">
        <v>333</v>
      </c>
      <c r="F207" s="165" t="s">
        <v>334</v>
      </c>
      <c r="G207" s="152"/>
      <c r="H207" s="152"/>
      <c r="I207" s="155"/>
      <c r="J207" s="166">
        <f>BK207</f>
        <v>0</v>
      </c>
      <c r="K207" s="152"/>
      <c r="L207" s="157"/>
      <c r="M207" s="158"/>
      <c r="N207" s="159"/>
      <c r="O207" s="159"/>
      <c r="P207" s="160">
        <f>P208</f>
        <v>0</v>
      </c>
      <c r="Q207" s="159"/>
      <c r="R207" s="160">
        <f>R208</f>
        <v>0</v>
      </c>
      <c r="S207" s="159"/>
      <c r="T207" s="161">
        <f>T208</f>
        <v>0</v>
      </c>
      <c r="AR207" s="162" t="s">
        <v>79</v>
      </c>
      <c r="AT207" s="163" t="s">
        <v>73</v>
      </c>
      <c r="AU207" s="163" t="s">
        <v>79</v>
      </c>
      <c r="AY207" s="162" t="s">
        <v>117</v>
      </c>
      <c r="BK207" s="164">
        <f>BK208</f>
        <v>0</v>
      </c>
    </row>
    <row r="208" spans="2:65" s="1" customFormat="1" ht="20.399999999999999" customHeight="1">
      <c r="B208" s="32"/>
      <c r="C208" s="167" t="s">
        <v>335</v>
      </c>
      <c r="D208" s="167" t="s">
        <v>119</v>
      </c>
      <c r="E208" s="168" t="s">
        <v>336</v>
      </c>
      <c r="F208" s="169" t="s">
        <v>337</v>
      </c>
      <c r="G208" s="170" t="s">
        <v>338</v>
      </c>
      <c r="H208" s="171">
        <v>40.26</v>
      </c>
      <c r="I208" s="172"/>
      <c r="J208" s="173">
        <f>ROUND(I208*H208,2)</f>
        <v>0</v>
      </c>
      <c r="K208" s="169" t="s">
        <v>123</v>
      </c>
      <c r="L208" s="36"/>
      <c r="M208" s="174" t="s">
        <v>1</v>
      </c>
      <c r="N208" s="175" t="s">
        <v>45</v>
      </c>
      <c r="O208" s="58"/>
      <c r="P208" s="176">
        <f>O208*H208</f>
        <v>0</v>
      </c>
      <c r="Q208" s="176">
        <v>0</v>
      </c>
      <c r="R208" s="176">
        <f>Q208*H208</f>
        <v>0</v>
      </c>
      <c r="S208" s="176">
        <v>0</v>
      </c>
      <c r="T208" s="177">
        <f>S208*H208</f>
        <v>0</v>
      </c>
      <c r="AR208" s="15" t="s">
        <v>124</v>
      </c>
      <c r="AT208" s="15" t="s">
        <v>119</v>
      </c>
      <c r="AU208" s="15" t="s">
        <v>81</v>
      </c>
      <c r="AY208" s="15" t="s">
        <v>117</v>
      </c>
      <c r="BE208" s="178">
        <f>IF(N208="základní",J208,0)</f>
        <v>0</v>
      </c>
      <c r="BF208" s="178">
        <f>IF(N208="snížená",J208,0)</f>
        <v>0</v>
      </c>
      <c r="BG208" s="178">
        <f>IF(N208="zákl. přenesená",J208,0)</f>
        <v>0</v>
      </c>
      <c r="BH208" s="178">
        <f>IF(N208="sníž. přenesená",J208,0)</f>
        <v>0</v>
      </c>
      <c r="BI208" s="178">
        <f>IF(N208="nulová",J208,0)</f>
        <v>0</v>
      </c>
      <c r="BJ208" s="15" t="s">
        <v>79</v>
      </c>
      <c r="BK208" s="178">
        <f>ROUND(I208*H208,2)</f>
        <v>0</v>
      </c>
      <c r="BL208" s="15" t="s">
        <v>124</v>
      </c>
      <c r="BM208" s="15" t="s">
        <v>339</v>
      </c>
    </row>
    <row r="209" spans="2:65" s="10" customFormat="1" ht="22.8" customHeight="1">
      <c r="B209" s="151"/>
      <c r="C209" s="152"/>
      <c r="D209" s="153" t="s">
        <v>73</v>
      </c>
      <c r="E209" s="165" t="s">
        <v>340</v>
      </c>
      <c r="F209" s="165" t="s">
        <v>341</v>
      </c>
      <c r="G209" s="152"/>
      <c r="H209" s="152"/>
      <c r="I209" s="155"/>
      <c r="J209" s="166">
        <f>BK209</f>
        <v>0</v>
      </c>
      <c r="K209" s="152"/>
      <c r="L209" s="157"/>
      <c r="M209" s="158"/>
      <c r="N209" s="159"/>
      <c r="O209" s="159"/>
      <c r="P209" s="160">
        <f>SUM(P210:P213)</f>
        <v>0</v>
      </c>
      <c r="Q209" s="159"/>
      <c r="R209" s="160">
        <f>SUM(R210:R213)</f>
        <v>0</v>
      </c>
      <c r="S209" s="159"/>
      <c r="T209" s="161">
        <f>SUM(T210:T213)</f>
        <v>0</v>
      </c>
      <c r="AR209" s="162" t="s">
        <v>79</v>
      </c>
      <c r="AT209" s="163" t="s">
        <v>73</v>
      </c>
      <c r="AU209" s="163" t="s">
        <v>79</v>
      </c>
      <c r="AY209" s="162" t="s">
        <v>117</v>
      </c>
      <c r="BK209" s="164">
        <f>SUM(BK210:BK213)</f>
        <v>0</v>
      </c>
    </row>
    <row r="210" spans="2:65" s="1" customFormat="1" ht="20.399999999999999" customHeight="1">
      <c r="B210" s="32"/>
      <c r="C210" s="167" t="s">
        <v>328</v>
      </c>
      <c r="D210" s="167" t="s">
        <v>119</v>
      </c>
      <c r="E210" s="168" t="s">
        <v>342</v>
      </c>
      <c r="F210" s="169" t="s">
        <v>343</v>
      </c>
      <c r="G210" s="170" t="s">
        <v>338</v>
      </c>
      <c r="H210" s="171">
        <v>230.43299999999999</v>
      </c>
      <c r="I210" s="172"/>
      <c r="J210" s="173">
        <f>ROUND(I210*H210,2)</f>
        <v>0</v>
      </c>
      <c r="K210" s="169" t="s">
        <v>123</v>
      </c>
      <c r="L210" s="36"/>
      <c r="M210" s="174" t="s">
        <v>1</v>
      </c>
      <c r="N210" s="175" t="s">
        <v>45</v>
      </c>
      <c r="O210" s="58"/>
      <c r="P210" s="176">
        <f>O210*H210</f>
        <v>0</v>
      </c>
      <c r="Q210" s="176">
        <v>0</v>
      </c>
      <c r="R210" s="176">
        <f>Q210*H210</f>
        <v>0</v>
      </c>
      <c r="S210" s="176">
        <v>0</v>
      </c>
      <c r="T210" s="177">
        <f>S210*H210</f>
        <v>0</v>
      </c>
      <c r="AR210" s="15" t="s">
        <v>124</v>
      </c>
      <c r="AT210" s="15" t="s">
        <v>119</v>
      </c>
      <c r="AU210" s="15" t="s">
        <v>81</v>
      </c>
      <c r="AY210" s="15" t="s">
        <v>117</v>
      </c>
      <c r="BE210" s="178">
        <f>IF(N210="základní",J210,0)</f>
        <v>0</v>
      </c>
      <c r="BF210" s="178">
        <f>IF(N210="snížená",J210,0)</f>
        <v>0</v>
      </c>
      <c r="BG210" s="178">
        <f>IF(N210="zákl. přenesená",J210,0)</f>
        <v>0</v>
      </c>
      <c r="BH210" s="178">
        <f>IF(N210="sníž. přenesená",J210,0)</f>
        <v>0</v>
      </c>
      <c r="BI210" s="178">
        <f>IF(N210="nulová",J210,0)</f>
        <v>0</v>
      </c>
      <c r="BJ210" s="15" t="s">
        <v>79</v>
      </c>
      <c r="BK210" s="178">
        <f>ROUND(I210*H210,2)</f>
        <v>0</v>
      </c>
      <c r="BL210" s="15" t="s">
        <v>124</v>
      </c>
      <c r="BM210" s="15" t="s">
        <v>344</v>
      </c>
    </row>
    <row r="211" spans="2:65" s="1" customFormat="1" ht="20.399999999999999" customHeight="1">
      <c r="B211" s="32"/>
      <c r="C211" s="167" t="s">
        <v>345</v>
      </c>
      <c r="D211" s="167" t="s">
        <v>119</v>
      </c>
      <c r="E211" s="168" t="s">
        <v>346</v>
      </c>
      <c r="F211" s="169" t="s">
        <v>347</v>
      </c>
      <c r="G211" s="170" t="s">
        <v>338</v>
      </c>
      <c r="H211" s="171">
        <v>230.43299999999999</v>
      </c>
      <c r="I211" s="172"/>
      <c r="J211" s="173">
        <f>ROUND(I211*H211,2)</f>
        <v>0</v>
      </c>
      <c r="K211" s="169" t="s">
        <v>123</v>
      </c>
      <c r="L211" s="36"/>
      <c r="M211" s="174" t="s">
        <v>1</v>
      </c>
      <c r="N211" s="175" t="s">
        <v>45</v>
      </c>
      <c r="O211" s="58"/>
      <c r="P211" s="176">
        <f>O211*H211</f>
        <v>0</v>
      </c>
      <c r="Q211" s="176">
        <v>0</v>
      </c>
      <c r="R211" s="176">
        <f>Q211*H211</f>
        <v>0</v>
      </c>
      <c r="S211" s="176">
        <v>0</v>
      </c>
      <c r="T211" s="177">
        <f>S211*H211</f>
        <v>0</v>
      </c>
      <c r="AR211" s="15" t="s">
        <v>124</v>
      </c>
      <c r="AT211" s="15" t="s">
        <v>119</v>
      </c>
      <c r="AU211" s="15" t="s">
        <v>81</v>
      </c>
      <c r="AY211" s="15" t="s">
        <v>117</v>
      </c>
      <c r="BE211" s="178">
        <f>IF(N211="základní",J211,0)</f>
        <v>0</v>
      </c>
      <c r="BF211" s="178">
        <f>IF(N211="snížená",J211,0)</f>
        <v>0</v>
      </c>
      <c r="BG211" s="178">
        <f>IF(N211="zákl. přenesená",J211,0)</f>
        <v>0</v>
      </c>
      <c r="BH211" s="178">
        <f>IF(N211="sníž. přenesená",J211,0)</f>
        <v>0</v>
      </c>
      <c r="BI211" s="178">
        <f>IF(N211="nulová",J211,0)</f>
        <v>0</v>
      </c>
      <c r="BJ211" s="15" t="s">
        <v>79</v>
      </c>
      <c r="BK211" s="178">
        <f>ROUND(I211*H211,2)</f>
        <v>0</v>
      </c>
      <c r="BL211" s="15" t="s">
        <v>124</v>
      </c>
      <c r="BM211" s="15" t="s">
        <v>348</v>
      </c>
    </row>
    <row r="212" spans="2:65" s="1" customFormat="1" ht="20.399999999999999" customHeight="1">
      <c r="B212" s="32"/>
      <c r="C212" s="167" t="s">
        <v>349</v>
      </c>
      <c r="D212" s="167" t="s">
        <v>119</v>
      </c>
      <c r="E212" s="168" t="s">
        <v>350</v>
      </c>
      <c r="F212" s="169" t="s">
        <v>351</v>
      </c>
      <c r="G212" s="170" t="s">
        <v>338</v>
      </c>
      <c r="H212" s="171">
        <v>1152.165</v>
      </c>
      <c r="I212" s="172"/>
      <c r="J212" s="173">
        <f>ROUND(I212*H212,2)</f>
        <v>0</v>
      </c>
      <c r="K212" s="169" t="s">
        <v>123</v>
      </c>
      <c r="L212" s="36"/>
      <c r="M212" s="174" t="s">
        <v>1</v>
      </c>
      <c r="N212" s="175" t="s">
        <v>45</v>
      </c>
      <c r="O212" s="58"/>
      <c r="P212" s="176">
        <f>O212*H212</f>
        <v>0</v>
      </c>
      <c r="Q212" s="176">
        <v>0</v>
      </c>
      <c r="R212" s="176">
        <f>Q212*H212</f>
        <v>0</v>
      </c>
      <c r="S212" s="176">
        <v>0</v>
      </c>
      <c r="T212" s="177">
        <f>S212*H212</f>
        <v>0</v>
      </c>
      <c r="AR212" s="15" t="s">
        <v>124</v>
      </c>
      <c r="AT212" s="15" t="s">
        <v>119</v>
      </c>
      <c r="AU212" s="15" t="s">
        <v>81</v>
      </c>
      <c r="AY212" s="15" t="s">
        <v>117</v>
      </c>
      <c r="BE212" s="178">
        <f>IF(N212="základní",J212,0)</f>
        <v>0</v>
      </c>
      <c r="BF212" s="178">
        <f>IF(N212="snížená",J212,0)</f>
        <v>0</v>
      </c>
      <c r="BG212" s="178">
        <f>IF(N212="zákl. přenesená",J212,0)</f>
        <v>0</v>
      </c>
      <c r="BH212" s="178">
        <f>IF(N212="sníž. přenesená",J212,0)</f>
        <v>0</v>
      </c>
      <c r="BI212" s="178">
        <f>IF(N212="nulová",J212,0)</f>
        <v>0</v>
      </c>
      <c r="BJ212" s="15" t="s">
        <v>79</v>
      </c>
      <c r="BK212" s="178">
        <f>ROUND(I212*H212,2)</f>
        <v>0</v>
      </c>
      <c r="BL212" s="15" t="s">
        <v>124</v>
      </c>
      <c r="BM212" s="15" t="s">
        <v>352</v>
      </c>
    </row>
    <row r="213" spans="2:65" s="12" customFormat="1" ht="10.199999999999999">
      <c r="B213" s="190"/>
      <c r="C213" s="191"/>
      <c r="D213" s="181" t="s">
        <v>126</v>
      </c>
      <c r="E213" s="191"/>
      <c r="F213" s="193" t="s">
        <v>353</v>
      </c>
      <c r="G213" s="191"/>
      <c r="H213" s="194">
        <v>1152.165</v>
      </c>
      <c r="I213" s="195"/>
      <c r="J213" s="191"/>
      <c r="K213" s="191"/>
      <c r="L213" s="196"/>
      <c r="M213" s="197"/>
      <c r="N213" s="198"/>
      <c r="O213" s="198"/>
      <c r="P213" s="198"/>
      <c r="Q213" s="198"/>
      <c r="R213" s="198"/>
      <c r="S213" s="198"/>
      <c r="T213" s="199"/>
      <c r="AT213" s="200" t="s">
        <v>126</v>
      </c>
      <c r="AU213" s="200" t="s">
        <v>81</v>
      </c>
      <c r="AV213" s="12" t="s">
        <v>81</v>
      </c>
      <c r="AW213" s="12" t="s">
        <v>4</v>
      </c>
      <c r="AX213" s="12" t="s">
        <v>79</v>
      </c>
      <c r="AY213" s="200" t="s">
        <v>117</v>
      </c>
    </row>
    <row r="214" spans="2:65" s="10" customFormat="1" ht="25.95" customHeight="1">
      <c r="B214" s="151"/>
      <c r="C214" s="152"/>
      <c r="D214" s="153" t="s">
        <v>73</v>
      </c>
      <c r="E214" s="154" t="s">
        <v>354</v>
      </c>
      <c r="F214" s="154" t="s">
        <v>355</v>
      </c>
      <c r="G214" s="152"/>
      <c r="H214" s="152"/>
      <c r="I214" s="155"/>
      <c r="J214" s="156">
        <f>BK214</f>
        <v>0</v>
      </c>
      <c r="K214" s="152"/>
      <c r="L214" s="157"/>
      <c r="M214" s="158"/>
      <c r="N214" s="159"/>
      <c r="O214" s="159"/>
      <c r="P214" s="160">
        <f>P215</f>
        <v>0</v>
      </c>
      <c r="Q214" s="159"/>
      <c r="R214" s="160">
        <f>R215</f>
        <v>3.9480000000000001E-2</v>
      </c>
      <c r="S214" s="159"/>
      <c r="T214" s="161">
        <f>T215</f>
        <v>0</v>
      </c>
      <c r="AR214" s="162" t="s">
        <v>81</v>
      </c>
      <c r="AT214" s="163" t="s">
        <v>73</v>
      </c>
      <c r="AU214" s="163" t="s">
        <v>74</v>
      </c>
      <c r="AY214" s="162" t="s">
        <v>117</v>
      </c>
      <c r="BK214" s="164">
        <f>BK215</f>
        <v>0</v>
      </c>
    </row>
    <row r="215" spans="2:65" s="10" customFormat="1" ht="22.8" customHeight="1">
      <c r="B215" s="151"/>
      <c r="C215" s="152"/>
      <c r="D215" s="153" t="s">
        <v>73</v>
      </c>
      <c r="E215" s="165" t="s">
        <v>356</v>
      </c>
      <c r="F215" s="165" t="s">
        <v>357</v>
      </c>
      <c r="G215" s="152"/>
      <c r="H215" s="152"/>
      <c r="I215" s="155"/>
      <c r="J215" s="166">
        <f>BK215</f>
        <v>0</v>
      </c>
      <c r="K215" s="152"/>
      <c r="L215" s="157"/>
      <c r="M215" s="158"/>
      <c r="N215" s="159"/>
      <c r="O215" s="159"/>
      <c r="P215" s="160">
        <f>SUM(P216:P222)</f>
        <v>0</v>
      </c>
      <c r="Q215" s="159"/>
      <c r="R215" s="160">
        <f>SUM(R216:R222)</f>
        <v>3.9480000000000001E-2</v>
      </c>
      <c r="S215" s="159"/>
      <c r="T215" s="161">
        <f>SUM(T216:T222)</f>
        <v>0</v>
      </c>
      <c r="AR215" s="162" t="s">
        <v>81</v>
      </c>
      <c r="AT215" s="163" t="s">
        <v>73</v>
      </c>
      <c r="AU215" s="163" t="s">
        <v>79</v>
      </c>
      <c r="AY215" s="162" t="s">
        <v>117</v>
      </c>
      <c r="BK215" s="164">
        <f>SUM(BK216:BK222)</f>
        <v>0</v>
      </c>
    </row>
    <row r="216" spans="2:65" s="1" customFormat="1" ht="20.399999999999999" customHeight="1">
      <c r="B216" s="32"/>
      <c r="C216" s="167" t="s">
        <v>358</v>
      </c>
      <c r="D216" s="167" t="s">
        <v>119</v>
      </c>
      <c r="E216" s="168" t="s">
        <v>359</v>
      </c>
      <c r="F216" s="169" t="s">
        <v>360</v>
      </c>
      <c r="G216" s="170" t="s">
        <v>199</v>
      </c>
      <c r="H216" s="171">
        <v>42</v>
      </c>
      <c r="I216" s="172"/>
      <c r="J216" s="173">
        <f>ROUND(I216*H216,2)</f>
        <v>0</v>
      </c>
      <c r="K216" s="169" t="s">
        <v>123</v>
      </c>
      <c r="L216" s="36"/>
      <c r="M216" s="174" t="s">
        <v>1</v>
      </c>
      <c r="N216" s="175" t="s">
        <v>45</v>
      </c>
      <c r="O216" s="58"/>
      <c r="P216" s="176">
        <f>O216*H216</f>
        <v>0</v>
      </c>
      <c r="Q216" s="176">
        <v>2.5999999999999998E-4</v>
      </c>
      <c r="R216" s="176">
        <f>Q216*H216</f>
        <v>1.0919999999999999E-2</v>
      </c>
      <c r="S216" s="176">
        <v>0</v>
      </c>
      <c r="T216" s="177">
        <f>S216*H216</f>
        <v>0</v>
      </c>
      <c r="AR216" s="15" t="s">
        <v>210</v>
      </c>
      <c r="AT216" s="15" t="s">
        <v>119</v>
      </c>
      <c r="AU216" s="15" t="s">
        <v>81</v>
      </c>
      <c r="AY216" s="15" t="s">
        <v>117</v>
      </c>
      <c r="BE216" s="178">
        <f>IF(N216="základní",J216,0)</f>
        <v>0</v>
      </c>
      <c r="BF216" s="178">
        <f>IF(N216="snížená",J216,0)</f>
        <v>0</v>
      </c>
      <c r="BG216" s="178">
        <f>IF(N216="zákl. přenesená",J216,0)</f>
        <v>0</v>
      </c>
      <c r="BH216" s="178">
        <f>IF(N216="sníž. přenesená",J216,0)</f>
        <v>0</v>
      </c>
      <c r="BI216" s="178">
        <f>IF(N216="nulová",J216,0)</f>
        <v>0</v>
      </c>
      <c r="BJ216" s="15" t="s">
        <v>79</v>
      </c>
      <c r="BK216" s="178">
        <f>ROUND(I216*H216,2)</f>
        <v>0</v>
      </c>
      <c r="BL216" s="15" t="s">
        <v>210</v>
      </c>
      <c r="BM216" s="15" t="s">
        <v>361</v>
      </c>
    </row>
    <row r="217" spans="2:65" s="1" customFormat="1" ht="20.399999999999999" customHeight="1">
      <c r="B217" s="32"/>
      <c r="C217" s="167" t="s">
        <v>362</v>
      </c>
      <c r="D217" s="167" t="s">
        <v>119</v>
      </c>
      <c r="E217" s="168" t="s">
        <v>363</v>
      </c>
      <c r="F217" s="169" t="s">
        <v>364</v>
      </c>
      <c r="G217" s="170" t="s">
        <v>122</v>
      </c>
      <c r="H217" s="171">
        <v>42</v>
      </c>
      <c r="I217" s="172"/>
      <c r="J217" s="173">
        <f>ROUND(I217*H217,2)</f>
        <v>0</v>
      </c>
      <c r="K217" s="169" t="s">
        <v>123</v>
      </c>
      <c r="L217" s="36"/>
      <c r="M217" s="174" t="s">
        <v>1</v>
      </c>
      <c r="N217" s="175" t="s">
        <v>45</v>
      </c>
      <c r="O217" s="58"/>
      <c r="P217" s="176">
        <f>O217*H217</f>
        <v>0</v>
      </c>
      <c r="Q217" s="176">
        <v>8.0000000000000007E-5</v>
      </c>
      <c r="R217" s="176">
        <f>Q217*H217</f>
        <v>3.3600000000000001E-3</v>
      </c>
      <c r="S217" s="176">
        <v>0</v>
      </c>
      <c r="T217" s="177">
        <f>S217*H217</f>
        <v>0</v>
      </c>
      <c r="AR217" s="15" t="s">
        <v>210</v>
      </c>
      <c r="AT217" s="15" t="s">
        <v>119</v>
      </c>
      <c r="AU217" s="15" t="s">
        <v>81</v>
      </c>
      <c r="AY217" s="15" t="s">
        <v>117</v>
      </c>
      <c r="BE217" s="178">
        <f>IF(N217="základní",J217,0)</f>
        <v>0</v>
      </c>
      <c r="BF217" s="178">
        <f>IF(N217="snížená",J217,0)</f>
        <v>0</v>
      </c>
      <c r="BG217" s="178">
        <f>IF(N217="zákl. přenesená",J217,0)</f>
        <v>0</v>
      </c>
      <c r="BH217" s="178">
        <f>IF(N217="sníž. přenesená",J217,0)</f>
        <v>0</v>
      </c>
      <c r="BI217" s="178">
        <f>IF(N217="nulová",J217,0)</f>
        <v>0</v>
      </c>
      <c r="BJ217" s="15" t="s">
        <v>79</v>
      </c>
      <c r="BK217" s="178">
        <f>ROUND(I217*H217,2)</f>
        <v>0</v>
      </c>
      <c r="BL217" s="15" t="s">
        <v>210</v>
      </c>
      <c r="BM217" s="15" t="s">
        <v>365</v>
      </c>
    </row>
    <row r="218" spans="2:65" s="11" customFormat="1" ht="10.199999999999999">
      <c r="B218" s="179"/>
      <c r="C218" s="180"/>
      <c r="D218" s="181" t="s">
        <v>126</v>
      </c>
      <c r="E218" s="182" t="s">
        <v>1</v>
      </c>
      <c r="F218" s="183" t="s">
        <v>366</v>
      </c>
      <c r="G218" s="180"/>
      <c r="H218" s="182" t="s">
        <v>1</v>
      </c>
      <c r="I218" s="184"/>
      <c r="J218" s="180"/>
      <c r="K218" s="180"/>
      <c r="L218" s="185"/>
      <c r="M218" s="186"/>
      <c r="N218" s="187"/>
      <c r="O218" s="187"/>
      <c r="P218" s="187"/>
      <c r="Q218" s="187"/>
      <c r="R218" s="187"/>
      <c r="S218" s="187"/>
      <c r="T218" s="188"/>
      <c r="AT218" s="189" t="s">
        <v>126</v>
      </c>
      <c r="AU218" s="189" t="s">
        <v>81</v>
      </c>
      <c r="AV218" s="11" t="s">
        <v>79</v>
      </c>
      <c r="AW218" s="11" t="s">
        <v>36</v>
      </c>
      <c r="AX218" s="11" t="s">
        <v>74</v>
      </c>
      <c r="AY218" s="189" t="s">
        <v>117</v>
      </c>
    </row>
    <row r="219" spans="2:65" s="12" customFormat="1" ht="10.199999999999999">
      <c r="B219" s="190"/>
      <c r="C219" s="191"/>
      <c r="D219" s="181" t="s">
        <v>126</v>
      </c>
      <c r="E219" s="192" t="s">
        <v>1</v>
      </c>
      <c r="F219" s="193" t="s">
        <v>367</v>
      </c>
      <c r="G219" s="191"/>
      <c r="H219" s="194">
        <v>42</v>
      </c>
      <c r="I219" s="195"/>
      <c r="J219" s="191"/>
      <c r="K219" s="191"/>
      <c r="L219" s="196"/>
      <c r="M219" s="197"/>
      <c r="N219" s="198"/>
      <c r="O219" s="198"/>
      <c r="P219" s="198"/>
      <c r="Q219" s="198"/>
      <c r="R219" s="198"/>
      <c r="S219" s="198"/>
      <c r="T219" s="199"/>
      <c r="AT219" s="200" t="s">
        <v>126</v>
      </c>
      <c r="AU219" s="200" t="s">
        <v>81</v>
      </c>
      <c r="AV219" s="12" t="s">
        <v>81</v>
      </c>
      <c r="AW219" s="12" t="s">
        <v>36</v>
      </c>
      <c r="AX219" s="12" t="s">
        <v>74</v>
      </c>
      <c r="AY219" s="200" t="s">
        <v>117</v>
      </c>
    </row>
    <row r="220" spans="2:65" s="13" customFormat="1" ht="10.199999999999999">
      <c r="B220" s="201"/>
      <c r="C220" s="202"/>
      <c r="D220" s="181" t="s">
        <v>126</v>
      </c>
      <c r="E220" s="203" t="s">
        <v>1</v>
      </c>
      <c r="F220" s="204" t="s">
        <v>129</v>
      </c>
      <c r="G220" s="202"/>
      <c r="H220" s="205">
        <v>42</v>
      </c>
      <c r="I220" s="206"/>
      <c r="J220" s="202"/>
      <c r="K220" s="202"/>
      <c r="L220" s="207"/>
      <c r="M220" s="208"/>
      <c r="N220" s="209"/>
      <c r="O220" s="209"/>
      <c r="P220" s="209"/>
      <c r="Q220" s="209"/>
      <c r="R220" s="209"/>
      <c r="S220" s="209"/>
      <c r="T220" s="210"/>
      <c r="AT220" s="211" t="s">
        <v>126</v>
      </c>
      <c r="AU220" s="211" t="s">
        <v>81</v>
      </c>
      <c r="AV220" s="13" t="s">
        <v>124</v>
      </c>
      <c r="AW220" s="13" t="s">
        <v>36</v>
      </c>
      <c r="AX220" s="13" t="s">
        <v>79</v>
      </c>
      <c r="AY220" s="211" t="s">
        <v>117</v>
      </c>
    </row>
    <row r="221" spans="2:65" s="1" customFormat="1" ht="20.399999999999999" customHeight="1">
      <c r="B221" s="32"/>
      <c r="C221" s="212" t="s">
        <v>368</v>
      </c>
      <c r="D221" s="212" t="s">
        <v>176</v>
      </c>
      <c r="E221" s="213" t="s">
        <v>369</v>
      </c>
      <c r="F221" s="214" t="s">
        <v>370</v>
      </c>
      <c r="G221" s="215" t="s">
        <v>122</v>
      </c>
      <c r="H221" s="216">
        <v>50.4</v>
      </c>
      <c r="I221" s="217"/>
      <c r="J221" s="218">
        <f>ROUND(I221*H221,2)</f>
        <v>0</v>
      </c>
      <c r="K221" s="214" t="s">
        <v>123</v>
      </c>
      <c r="L221" s="219"/>
      <c r="M221" s="220" t="s">
        <v>1</v>
      </c>
      <c r="N221" s="221" t="s">
        <v>45</v>
      </c>
      <c r="O221" s="58"/>
      <c r="P221" s="176">
        <f>O221*H221</f>
        <v>0</v>
      </c>
      <c r="Q221" s="176">
        <v>5.0000000000000001E-4</v>
      </c>
      <c r="R221" s="176">
        <f>Q221*H221</f>
        <v>2.52E-2</v>
      </c>
      <c r="S221" s="176">
        <v>0</v>
      </c>
      <c r="T221" s="177">
        <f>S221*H221</f>
        <v>0</v>
      </c>
      <c r="AR221" s="15" t="s">
        <v>291</v>
      </c>
      <c r="AT221" s="15" t="s">
        <v>176</v>
      </c>
      <c r="AU221" s="15" t="s">
        <v>81</v>
      </c>
      <c r="AY221" s="15" t="s">
        <v>117</v>
      </c>
      <c r="BE221" s="178">
        <f>IF(N221="základní",J221,0)</f>
        <v>0</v>
      </c>
      <c r="BF221" s="178">
        <f>IF(N221="snížená",J221,0)</f>
        <v>0</v>
      </c>
      <c r="BG221" s="178">
        <f>IF(N221="zákl. přenesená",J221,0)</f>
        <v>0</v>
      </c>
      <c r="BH221" s="178">
        <f>IF(N221="sníž. přenesená",J221,0)</f>
        <v>0</v>
      </c>
      <c r="BI221" s="178">
        <f>IF(N221="nulová",J221,0)</f>
        <v>0</v>
      </c>
      <c r="BJ221" s="15" t="s">
        <v>79</v>
      </c>
      <c r="BK221" s="178">
        <f>ROUND(I221*H221,2)</f>
        <v>0</v>
      </c>
      <c r="BL221" s="15" t="s">
        <v>210</v>
      </c>
      <c r="BM221" s="15" t="s">
        <v>371</v>
      </c>
    </row>
    <row r="222" spans="2:65" s="12" customFormat="1" ht="10.199999999999999">
      <c r="B222" s="190"/>
      <c r="C222" s="191"/>
      <c r="D222" s="181" t="s">
        <v>126</v>
      </c>
      <c r="E222" s="191"/>
      <c r="F222" s="193" t="s">
        <v>372</v>
      </c>
      <c r="G222" s="191"/>
      <c r="H222" s="194">
        <v>50.4</v>
      </c>
      <c r="I222" s="195"/>
      <c r="J222" s="191"/>
      <c r="K222" s="191"/>
      <c r="L222" s="196"/>
      <c r="M222" s="197"/>
      <c r="N222" s="198"/>
      <c r="O222" s="198"/>
      <c r="P222" s="198"/>
      <c r="Q222" s="198"/>
      <c r="R222" s="198"/>
      <c r="S222" s="198"/>
      <c r="T222" s="199"/>
      <c r="AT222" s="200" t="s">
        <v>126</v>
      </c>
      <c r="AU222" s="200" t="s">
        <v>81</v>
      </c>
      <c r="AV222" s="12" t="s">
        <v>81</v>
      </c>
      <c r="AW222" s="12" t="s">
        <v>4</v>
      </c>
      <c r="AX222" s="12" t="s">
        <v>79</v>
      </c>
      <c r="AY222" s="200" t="s">
        <v>117</v>
      </c>
    </row>
    <row r="223" spans="2:65" s="10" customFormat="1" ht="25.95" customHeight="1">
      <c r="B223" s="151"/>
      <c r="C223" s="152"/>
      <c r="D223" s="153" t="s">
        <v>73</v>
      </c>
      <c r="E223" s="154" t="s">
        <v>373</v>
      </c>
      <c r="F223" s="154" t="s">
        <v>374</v>
      </c>
      <c r="G223" s="152"/>
      <c r="H223" s="152"/>
      <c r="I223" s="155"/>
      <c r="J223" s="156">
        <f>BK223</f>
        <v>0</v>
      </c>
      <c r="K223" s="152"/>
      <c r="L223" s="157"/>
      <c r="M223" s="158"/>
      <c r="N223" s="159"/>
      <c r="O223" s="159"/>
      <c r="P223" s="160">
        <f>P224+P227</f>
        <v>0</v>
      </c>
      <c r="Q223" s="159"/>
      <c r="R223" s="160">
        <f>R224+R227</f>
        <v>0</v>
      </c>
      <c r="S223" s="159"/>
      <c r="T223" s="161">
        <f>T224+T227</f>
        <v>0</v>
      </c>
      <c r="AR223" s="162" t="s">
        <v>149</v>
      </c>
      <c r="AT223" s="163" t="s">
        <v>73</v>
      </c>
      <c r="AU223" s="163" t="s">
        <v>74</v>
      </c>
      <c r="AY223" s="162" t="s">
        <v>117</v>
      </c>
      <c r="BK223" s="164">
        <f>BK224+BK227</f>
        <v>0</v>
      </c>
    </row>
    <row r="224" spans="2:65" s="10" customFormat="1" ht="22.8" customHeight="1">
      <c r="B224" s="151"/>
      <c r="C224" s="152"/>
      <c r="D224" s="153" t="s">
        <v>73</v>
      </c>
      <c r="E224" s="165" t="s">
        <v>375</v>
      </c>
      <c r="F224" s="165" t="s">
        <v>376</v>
      </c>
      <c r="G224" s="152"/>
      <c r="H224" s="152"/>
      <c r="I224" s="155"/>
      <c r="J224" s="166">
        <f>BK224</f>
        <v>0</v>
      </c>
      <c r="K224" s="152"/>
      <c r="L224" s="157"/>
      <c r="M224" s="158"/>
      <c r="N224" s="159"/>
      <c r="O224" s="159"/>
      <c r="P224" s="160">
        <f>SUM(P225:P226)</f>
        <v>0</v>
      </c>
      <c r="Q224" s="159"/>
      <c r="R224" s="160">
        <f>SUM(R225:R226)</f>
        <v>0</v>
      </c>
      <c r="S224" s="159"/>
      <c r="T224" s="161">
        <f>SUM(T225:T226)</f>
        <v>0</v>
      </c>
      <c r="AR224" s="162" t="s">
        <v>149</v>
      </c>
      <c r="AT224" s="163" t="s">
        <v>73</v>
      </c>
      <c r="AU224" s="163" t="s">
        <v>79</v>
      </c>
      <c r="AY224" s="162" t="s">
        <v>117</v>
      </c>
      <c r="BK224" s="164">
        <f>SUM(BK225:BK226)</f>
        <v>0</v>
      </c>
    </row>
    <row r="225" spans="2:65" s="1" customFormat="1" ht="20.399999999999999" customHeight="1">
      <c r="B225" s="32"/>
      <c r="C225" s="167" t="s">
        <v>377</v>
      </c>
      <c r="D225" s="167" t="s">
        <v>119</v>
      </c>
      <c r="E225" s="168" t="s">
        <v>378</v>
      </c>
      <c r="F225" s="169" t="s">
        <v>379</v>
      </c>
      <c r="G225" s="170" t="s">
        <v>380</v>
      </c>
      <c r="H225" s="171">
        <v>1</v>
      </c>
      <c r="I225" s="172"/>
      <c r="J225" s="173">
        <f>ROUND(I225*H225,2)</f>
        <v>0</v>
      </c>
      <c r="K225" s="169" t="s">
        <v>123</v>
      </c>
      <c r="L225" s="36"/>
      <c r="M225" s="174" t="s">
        <v>1</v>
      </c>
      <c r="N225" s="175" t="s">
        <v>45</v>
      </c>
      <c r="O225" s="58"/>
      <c r="P225" s="176">
        <f>O225*H225</f>
        <v>0</v>
      </c>
      <c r="Q225" s="176">
        <v>0</v>
      </c>
      <c r="R225" s="176">
        <f>Q225*H225</f>
        <v>0</v>
      </c>
      <c r="S225" s="176">
        <v>0</v>
      </c>
      <c r="T225" s="177">
        <f>S225*H225</f>
        <v>0</v>
      </c>
      <c r="AR225" s="15" t="s">
        <v>381</v>
      </c>
      <c r="AT225" s="15" t="s">
        <v>119</v>
      </c>
      <c r="AU225" s="15" t="s">
        <v>81</v>
      </c>
      <c r="AY225" s="15" t="s">
        <v>117</v>
      </c>
      <c r="BE225" s="178">
        <f>IF(N225="základní",J225,0)</f>
        <v>0</v>
      </c>
      <c r="BF225" s="178">
        <f>IF(N225="snížená",J225,0)</f>
        <v>0</v>
      </c>
      <c r="BG225" s="178">
        <f>IF(N225="zákl. přenesená",J225,0)</f>
        <v>0</v>
      </c>
      <c r="BH225" s="178">
        <f>IF(N225="sníž. přenesená",J225,0)</f>
        <v>0</v>
      </c>
      <c r="BI225" s="178">
        <f>IF(N225="nulová",J225,0)</f>
        <v>0</v>
      </c>
      <c r="BJ225" s="15" t="s">
        <v>79</v>
      </c>
      <c r="BK225" s="178">
        <f>ROUND(I225*H225,2)</f>
        <v>0</v>
      </c>
      <c r="BL225" s="15" t="s">
        <v>381</v>
      </c>
      <c r="BM225" s="15" t="s">
        <v>382</v>
      </c>
    </row>
    <row r="226" spans="2:65" s="1" customFormat="1" ht="20.399999999999999" customHeight="1">
      <c r="B226" s="32"/>
      <c r="C226" s="167" t="s">
        <v>383</v>
      </c>
      <c r="D226" s="167" t="s">
        <v>119</v>
      </c>
      <c r="E226" s="168" t="s">
        <v>384</v>
      </c>
      <c r="F226" s="169" t="s">
        <v>385</v>
      </c>
      <c r="G226" s="170" t="s">
        <v>380</v>
      </c>
      <c r="H226" s="171">
        <v>1</v>
      </c>
      <c r="I226" s="172"/>
      <c r="J226" s="173">
        <f>ROUND(I226*H226,2)</f>
        <v>0</v>
      </c>
      <c r="K226" s="169" t="s">
        <v>123</v>
      </c>
      <c r="L226" s="36"/>
      <c r="M226" s="174" t="s">
        <v>1</v>
      </c>
      <c r="N226" s="175" t="s">
        <v>45</v>
      </c>
      <c r="O226" s="58"/>
      <c r="P226" s="176">
        <f>O226*H226</f>
        <v>0</v>
      </c>
      <c r="Q226" s="176">
        <v>0</v>
      </c>
      <c r="R226" s="176">
        <f>Q226*H226</f>
        <v>0</v>
      </c>
      <c r="S226" s="176">
        <v>0</v>
      </c>
      <c r="T226" s="177">
        <f>S226*H226</f>
        <v>0</v>
      </c>
      <c r="AR226" s="15" t="s">
        <v>381</v>
      </c>
      <c r="AT226" s="15" t="s">
        <v>119</v>
      </c>
      <c r="AU226" s="15" t="s">
        <v>81</v>
      </c>
      <c r="AY226" s="15" t="s">
        <v>117</v>
      </c>
      <c r="BE226" s="178">
        <f>IF(N226="základní",J226,0)</f>
        <v>0</v>
      </c>
      <c r="BF226" s="178">
        <f>IF(N226="snížená",J226,0)</f>
        <v>0</v>
      </c>
      <c r="BG226" s="178">
        <f>IF(N226="zákl. přenesená",J226,0)</f>
        <v>0</v>
      </c>
      <c r="BH226" s="178">
        <f>IF(N226="sníž. přenesená",J226,0)</f>
        <v>0</v>
      </c>
      <c r="BI226" s="178">
        <f>IF(N226="nulová",J226,0)</f>
        <v>0</v>
      </c>
      <c r="BJ226" s="15" t="s">
        <v>79</v>
      </c>
      <c r="BK226" s="178">
        <f>ROUND(I226*H226,2)</f>
        <v>0</v>
      </c>
      <c r="BL226" s="15" t="s">
        <v>381</v>
      </c>
      <c r="BM226" s="15" t="s">
        <v>386</v>
      </c>
    </row>
    <row r="227" spans="2:65" s="10" customFormat="1" ht="22.8" customHeight="1">
      <c r="B227" s="151"/>
      <c r="C227" s="152"/>
      <c r="D227" s="153" t="s">
        <v>73</v>
      </c>
      <c r="E227" s="165" t="s">
        <v>387</v>
      </c>
      <c r="F227" s="165" t="s">
        <v>388</v>
      </c>
      <c r="G227" s="152"/>
      <c r="H227" s="152"/>
      <c r="I227" s="155"/>
      <c r="J227" s="166">
        <f>BK227</f>
        <v>0</v>
      </c>
      <c r="K227" s="152"/>
      <c r="L227" s="157"/>
      <c r="M227" s="158"/>
      <c r="N227" s="159"/>
      <c r="O227" s="159"/>
      <c r="P227" s="160">
        <f>P228</f>
        <v>0</v>
      </c>
      <c r="Q227" s="159"/>
      <c r="R227" s="160">
        <f>R228</f>
        <v>0</v>
      </c>
      <c r="S227" s="159"/>
      <c r="T227" s="161">
        <f>T228</f>
        <v>0</v>
      </c>
      <c r="AR227" s="162" t="s">
        <v>149</v>
      </c>
      <c r="AT227" s="163" t="s">
        <v>73</v>
      </c>
      <c r="AU227" s="163" t="s">
        <v>79</v>
      </c>
      <c r="AY227" s="162" t="s">
        <v>117</v>
      </c>
      <c r="BK227" s="164">
        <f>BK228</f>
        <v>0</v>
      </c>
    </row>
    <row r="228" spans="2:65" s="1" customFormat="1" ht="20.399999999999999" customHeight="1">
      <c r="B228" s="32"/>
      <c r="C228" s="167" t="s">
        <v>389</v>
      </c>
      <c r="D228" s="167" t="s">
        <v>119</v>
      </c>
      <c r="E228" s="168" t="s">
        <v>390</v>
      </c>
      <c r="F228" s="169" t="s">
        <v>391</v>
      </c>
      <c r="G228" s="170" t="s">
        <v>380</v>
      </c>
      <c r="H228" s="171">
        <v>1</v>
      </c>
      <c r="I228" s="172"/>
      <c r="J228" s="173">
        <f>ROUND(I228*H228,2)</f>
        <v>0</v>
      </c>
      <c r="K228" s="169" t="s">
        <v>123</v>
      </c>
      <c r="L228" s="36"/>
      <c r="M228" s="222" t="s">
        <v>1</v>
      </c>
      <c r="N228" s="223" t="s">
        <v>45</v>
      </c>
      <c r="O228" s="224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AR228" s="15" t="s">
        <v>381</v>
      </c>
      <c r="AT228" s="15" t="s">
        <v>119</v>
      </c>
      <c r="AU228" s="15" t="s">
        <v>81</v>
      </c>
      <c r="AY228" s="15" t="s">
        <v>117</v>
      </c>
      <c r="BE228" s="178">
        <f>IF(N228="základní",J228,0)</f>
        <v>0</v>
      </c>
      <c r="BF228" s="178">
        <f>IF(N228="snížená",J228,0)</f>
        <v>0</v>
      </c>
      <c r="BG228" s="178">
        <f>IF(N228="zákl. přenesená",J228,0)</f>
        <v>0</v>
      </c>
      <c r="BH228" s="178">
        <f>IF(N228="sníž. přenesená",J228,0)</f>
        <v>0</v>
      </c>
      <c r="BI228" s="178">
        <f>IF(N228="nulová",J228,0)</f>
        <v>0</v>
      </c>
      <c r="BJ228" s="15" t="s">
        <v>79</v>
      </c>
      <c r="BK228" s="178">
        <f>ROUND(I228*H228,2)</f>
        <v>0</v>
      </c>
      <c r="BL228" s="15" t="s">
        <v>381</v>
      </c>
      <c r="BM228" s="15" t="s">
        <v>392</v>
      </c>
    </row>
    <row r="229" spans="2:65" s="1" customFormat="1" ht="6.9" customHeight="1">
      <c r="B229" s="44"/>
      <c r="C229" s="45"/>
      <c r="D229" s="45"/>
      <c r="E229" s="45"/>
      <c r="F229" s="45"/>
      <c r="G229" s="45"/>
      <c r="H229" s="45"/>
      <c r="I229" s="118"/>
      <c r="J229" s="45"/>
      <c r="K229" s="45"/>
      <c r="L229" s="36"/>
    </row>
  </sheetData>
  <sheetProtection algorithmName="SHA-512" hashValue="1U7uSGprDO5oB8er0lqh0AhWNnhzt7qxpPJ5PTk3KbZ0IfCTwW3otuR2oDuXiQdi2Ho3KQeY6oOZu5l8MmPfyw==" saltValue="199LeQjNsf5UJHMoPtFhh7FllipuZ6js1xXy1Frds9AJu7ewK1+MDVnya+Ei8VkROlW1XakPJQuRI9kQScipEg==" spinCount="100000" sheet="1" objects="1" scenarios="1" formatColumns="0" formatRows="0" autoFilter="0"/>
  <autoFilter ref="C86:K228" xr:uid="{00000000-0009-0000-0000-000001000000}"/>
  <mergeCells count="6">
    <mergeCell ref="L2:V2"/>
    <mergeCell ref="E7:H7"/>
    <mergeCell ref="E16:H16"/>
    <mergeCell ref="E25:H25"/>
    <mergeCell ref="E46:H46"/>
    <mergeCell ref="E79:H7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1909a - PNMO Bílá Voda OP...</vt:lpstr>
      <vt:lpstr>'1909a - PNMO Bílá Voda OP...'!Názvy_tisku</vt:lpstr>
      <vt:lpstr>'Rekapitulace stavby'!Názvy_tisku</vt:lpstr>
      <vt:lpstr>'1909a - PNMO Bílá Voda OP...'!Oblast_tisku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JSvub</dc:creator>
  <cp:lastModifiedBy>JSvub</cp:lastModifiedBy>
  <dcterms:created xsi:type="dcterms:W3CDTF">2019-07-16T11:28:25Z</dcterms:created>
  <dcterms:modified xsi:type="dcterms:W3CDTF">2019-07-16T11:29:03Z</dcterms:modified>
</cp:coreProperties>
</file>